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6" activeTab="2"/>
  </bookViews>
  <sheets>
    <sheet name="Krycí list" sheetId="1" r:id="rId1"/>
    <sheet name="Rekapitulácia" sheetId="2" r:id="rId2"/>
    <sheet name="Rozpocet" sheetId="3" r:id="rId3"/>
  </sheets>
  <definedNames/>
  <calcPr fullCalcOnLoad="1"/>
</workbook>
</file>

<file path=xl/sharedStrings.xml><?xml version="1.0" encoding="utf-8"?>
<sst xmlns="http://schemas.openxmlformats.org/spreadsheetml/2006/main" count="370" uniqueCount="206">
  <si>
    <t>KRYCÍ LIST ROZPOČTU</t>
  </si>
  <si>
    <t>Názov stavby</t>
  </si>
  <si>
    <t>JKSO</t>
  </si>
  <si>
    <t xml:space="preserve"> </t>
  </si>
  <si>
    <t>Kód stavby</t>
  </si>
  <si>
    <t>2056</t>
  </si>
  <si>
    <t>Názov objektu</t>
  </si>
  <si>
    <t>EČO</t>
  </si>
  <si>
    <t>Kód objektu</t>
  </si>
  <si>
    <t>Názov časti</t>
  </si>
  <si>
    <t>Miesto</t>
  </si>
  <si>
    <t>Spišsská Nová Ves</t>
  </si>
  <si>
    <t>Kód časti</t>
  </si>
  <si>
    <t>Názov podčasti</t>
  </si>
  <si>
    <t>Kód podčasti</t>
  </si>
  <si>
    <t>IČO</t>
  </si>
  <si>
    <t>DIČ</t>
  </si>
  <si>
    <t>Objednávateľ</t>
  </si>
  <si>
    <t>Projektant</t>
  </si>
  <si>
    <t>Zhotoviteľ</t>
  </si>
  <si>
    <t>Rozpočet číslo</t>
  </si>
  <si>
    <t>Spracoval</t>
  </si>
  <si>
    <t>Dňa</t>
  </si>
  <si>
    <t xml:space="preserve">               Merné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</si>
  <si>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</si>
  <si>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</si>
  <si>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</si>
  <si>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</si>
  <si>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</si>
  <si>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</si>
  <si>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</si>
  <si>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EUR</t>
  </si>
  <si>
    <t>A</t>
  </si>
  <si>
    <t>Základné rozp. náklady</t>
  </si>
  <si>
    <t>B</t>
  </si>
  <si>
    <t>Doplnkové náklady</t>
  </si>
  <si>
    <t>C</t>
  </si>
  <si>
    <t>Vedľajšie rozpočtové náklady</t>
  </si>
  <si>
    <t>HSV</t>
  </si>
  <si>
    <t>Dodávky</t>
  </si>
  <si>
    <t>Práca nadčas</t>
  </si>
  <si>
    <t>Zariadenie staveniska</t>
  </si>
  <si>
    <t>%</t>
  </si>
  <si>
    <t>Montáž</t>
  </si>
  <si>
    <t>Bez pevnej podl.</t>
  </si>
  <si>
    <t>Mimostav. doprava</t>
  </si>
  <si>
    <t>PSV</t>
  </si>
  <si>
    <t>Kultúrna pamiatka</t>
  </si>
  <si>
    <t>Územné vplyvy</t>
  </si>
  <si>
    <t>Prevádzkové vplyvy</t>
  </si>
  <si>
    <t>"M"</t>
  </si>
  <si>
    <t>Ostatné</t>
  </si>
  <si>
    <t>VRN z rozpočtu</t>
  </si>
  <si>
    <t>ZRN (r. 1-6)</t>
  </si>
  <si>
    <t>DN (r. 8-11)</t>
  </si>
  <si>
    <t>VRN (r. 13-18)</t>
  </si>
  <si>
    <t>HZS</t>
  </si>
  <si>
    <t>Kompl. činnosť</t>
  </si>
  <si>
    <t>Ostatné náklady</t>
  </si>
  <si>
    <t>D</t>
  </si>
  <si>
    <t>Celkové náklady</t>
  </si>
  <si>
    <t>Súčet 7, 12, 19-22</t>
  </si>
  <si>
    <t>Dátum a podpis</t>
  </si>
  <si>
    <t>Pečiatka</t>
  </si>
  <si>
    <t>DPH</t>
  </si>
  <si>
    <t>Cena s DPH (r. 23-25)</t>
  </si>
  <si>
    <t>Dátum a popis</t>
  </si>
  <si>
    <t>E</t>
  </si>
  <si>
    <t>Prípočty a odpočty</t>
  </si>
  <si>
    <t>Dodávky objednávateľa</t>
  </si>
  <si>
    <t>Kĺzavá doložka</t>
  </si>
  <si>
    <t>Zvýhodnenie + -</t>
  </si>
  <si>
    <t>REKAPITULÁCIA ROZPOČTU</t>
  </si>
  <si>
    <t>Stavba:</t>
  </si>
  <si>
    <t>Objekt:</t>
  </si>
  <si>
    <t>Časť:</t>
  </si>
  <si>
    <t xml:space="preserve">JKSO: </t>
  </si>
  <si>
    <t>Objednávateľ:</t>
  </si>
  <si>
    <t>Zhotoviteľ:</t>
  </si>
  <si>
    <t>Dátum:</t>
  </si>
  <si>
    <t>Kód</t>
  </si>
  <si>
    <t>Popis</t>
  </si>
  <si>
    <t>Cena celkom</t>
  </si>
  <si>
    <t>Hmotnosť celkom</t>
  </si>
  <si>
    <t>Suť celkom</t>
  </si>
  <si>
    <t>Celkom</t>
  </si>
  <si>
    <t>ROZPOČET</t>
  </si>
  <si>
    <t>JKSO:</t>
  </si>
  <si>
    <t>P.Č.</t>
  </si>
  <si>
    <t>TV</t>
  </si>
  <si>
    <t>KCN</t>
  </si>
  <si>
    <t>Kód položky</t>
  </si>
  <si>
    <t>MJ</t>
  </si>
  <si>
    <t>Množstvo celkom</t>
  </si>
  <si>
    <t>Cena jednotková</t>
  </si>
  <si>
    <t>Hmotnosť</t>
  </si>
  <si>
    <t>Hmotnosť sute</t>
  </si>
  <si>
    <t>Hmotnosť sute celkom</t>
  </si>
  <si>
    <t>Sadzba DPH</t>
  </si>
  <si>
    <t>Typ položky</t>
  </si>
  <si>
    <t>Úroveň</t>
  </si>
  <si>
    <t>Práce a dodávky HSV</t>
  </si>
  <si>
    <t>0</t>
  </si>
  <si>
    <t>1</t>
  </si>
  <si>
    <t>Zemné práce</t>
  </si>
  <si>
    <t>K</t>
  </si>
  <si>
    <t>001</t>
  </si>
  <si>
    <t>130201001</t>
  </si>
  <si>
    <t>Výkop jamy a ryhy v obmedzenom priestore horn. tr.3 ručne</t>
  </si>
  <si>
    <t>m3</t>
  </si>
  <si>
    <t>2</t>
  </si>
  <si>
    <t>130901121</t>
  </si>
  <si>
    <t>Búranie konštrukcií z prostého betónu neprekladaného kameňom vo vykopávkach</t>
  </si>
  <si>
    <t>Zakladanie</t>
  </si>
  <si>
    <t>3</t>
  </si>
  <si>
    <t>211</t>
  </si>
  <si>
    <t>275311117</t>
  </si>
  <si>
    <t>Základové pätky z betónu prostého tr. C 25/30</t>
  </si>
  <si>
    <t>Zvislé a kompletné konštrukcie</t>
  </si>
  <si>
    <t>4</t>
  </si>
  <si>
    <t>015</t>
  </si>
  <si>
    <t>338121123</t>
  </si>
  <si>
    <t>Osadenie stĺpika železobetónového so zabetónovaním pätky o objeme do 0.15 m3</t>
  </si>
  <si>
    <t>ks</t>
  </si>
  <si>
    <t>5</t>
  </si>
  <si>
    <t>M</t>
  </si>
  <si>
    <t>MAT</t>
  </si>
  <si>
    <t>5923112000</t>
  </si>
  <si>
    <t>Stĺpik plotový železobetónový K ZV 5-220 15x15x240</t>
  </si>
  <si>
    <t>6</t>
  </si>
  <si>
    <t>338171122</t>
  </si>
  <si>
    <t>Osadenie stĺpika oceľového plotového do výšky 2.60m so zabetónovaním</t>
  </si>
  <si>
    <t>7</t>
  </si>
  <si>
    <t>5534644211</t>
  </si>
  <si>
    <t>Stĺpik z oceľovej rúrky SL 3 H D 150 265 cm - vrátane náteru stlpy bránka + vráta</t>
  </si>
  <si>
    <t>8</t>
  </si>
  <si>
    <t>348121121</t>
  </si>
  <si>
    <t>Osadenie dosky plotovej železobetónovej prefabrikovanej 500x50x2000 mm</t>
  </si>
  <si>
    <t>9</t>
  </si>
  <si>
    <t>5923307000</t>
  </si>
  <si>
    <t>Doska a tvárnica plotová výplňová železobetónová 200/50/5 - obojstranne hladká</t>
  </si>
  <si>
    <t>Ostatné konštrukcie a práce-búranie</t>
  </si>
  <si>
    <t>10</t>
  </si>
  <si>
    <t>013</t>
  </si>
  <si>
    <t>979081111</t>
  </si>
  <si>
    <t>Odvoz sutiny a vybúraných hmôt na skládku do 1 km</t>
  </si>
  <si>
    <t>t</t>
  </si>
  <si>
    <t>11</t>
  </si>
  <si>
    <t>979081121</t>
  </si>
  <si>
    <t>Odvoz sutiny a vybúraných hmôt na skládku za každý ďalší 1 km</t>
  </si>
  <si>
    <t>12</t>
  </si>
  <si>
    <t>979082111</t>
  </si>
  <si>
    <t>Vnútrostavenisková doprava sutiny a vybúraných hmôt do 10 m</t>
  </si>
  <si>
    <t>13</t>
  </si>
  <si>
    <t>979089012</t>
  </si>
  <si>
    <t>Poplatok za skladovanie - betón, tehly, dlaždice (17 01 ), ostatné</t>
  </si>
  <si>
    <t>99</t>
  </si>
  <si>
    <t>Presun hmôt HSV</t>
  </si>
  <si>
    <t>14</t>
  </si>
  <si>
    <t>998151111</t>
  </si>
  <si>
    <t>Presun hmôt pre obj.8152, 8153,8159,zvislá nosná konštr.z tehál,tvárnic,blokov výšky do 10 m</t>
  </si>
  <si>
    <t>Práce a dodávky PSV</t>
  </si>
  <si>
    <t>740</t>
  </si>
  <si>
    <t>DMTZ</t>
  </si>
  <si>
    <t>15</t>
  </si>
  <si>
    <t>748269008</t>
  </si>
  <si>
    <t>Demontáž bet stĺpika veľkého</t>
  </si>
  <si>
    <t>767</t>
  </si>
  <si>
    <t>Konštrukcie doplnkové kovové</t>
  </si>
  <si>
    <t>16</t>
  </si>
  <si>
    <t>767912120</t>
  </si>
  <si>
    <t>Montáž oplotenia ostnatého drôtu, vo výške nad 2,0 m</t>
  </si>
  <si>
    <t>m</t>
  </si>
  <si>
    <t>17</t>
  </si>
  <si>
    <t>314516626</t>
  </si>
  <si>
    <t>Ostnantý drôt</t>
  </si>
  <si>
    <t>kg</t>
  </si>
  <si>
    <t>18</t>
  </si>
  <si>
    <t>767914830</t>
  </si>
  <si>
    <t>Demontáž oplotenia rámového na oceľové stĺpiky, výšky nad 1 do 2 m 0,009t</t>
  </si>
  <si>
    <t>19</t>
  </si>
  <si>
    <t>767920110</t>
  </si>
  <si>
    <t>Montáž vrát a vrátok k oploteniu osadzovaných na stĺpiky murované alebo betónované, do 2 m2</t>
  </si>
  <si>
    <t>20</t>
  </si>
  <si>
    <t>5534461000</t>
  </si>
  <si>
    <t>Bránka oceľová 90x210 kompletizovaná</t>
  </si>
  <si>
    <t>21</t>
  </si>
  <si>
    <t>767920150</t>
  </si>
  <si>
    <t>Montáž vrát a vrátok k oploteniu osadzovaných na stĺpiky murované alebo betónované, 8-10 m2</t>
  </si>
  <si>
    <t>22</t>
  </si>
  <si>
    <t>5534477300</t>
  </si>
  <si>
    <t>Vráta oceľové 400x210 - dvojkrídlové</t>
  </si>
  <si>
    <t>23</t>
  </si>
  <si>
    <t>767920810</t>
  </si>
  <si>
    <t>Demontáž vrát a vrátok na oplotenie s plochou jednotlivo do 2 m2 0,192t</t>
  </si>
  <si>
    <t>24</t>
  </si>
  <si>
    <t>767920840</t>
  </si>
  <si>
    <t>Demontáž vrát a vrátok na oplotenie s plochou jednotlivo nad 6 do 10 m2 0,285t</t>
  </si>
  <si>
    <t>25</t>
  </si>
  <si>
    <t>767996801</t>
  </si>
  <si>
    <t>Demontáž ostatných doplnkov stavieb s hmotnosťou jednotlivých dielov konštrukcií do 50 kg 0,001t</t>
  </si>
  <si>
    <t>26</t>
  </si>
  <si>
    <t>998767201</t>
  </si>
  <si>
    <t>Presun hmôt pre kovové stavebné doplnkové konštrukcie v objektoch výšky do 6 m</t>
  </si>
  <si>
    <t>Stredna odborná škola ekonomická - výmena oplotenia ALT Betonové oplotenie</t>
  </si>
  <si>
    <t>Stredná odborná škola ekonomická, Stojan 1, Spišská Nová Ves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</si>
</sst>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###;\-####"/>
    <numFmt numFmtId="173" formatCode="#,##0;\-#,##0"/>
    <numFmt numFmtId="174" formatCode="#,##0.00;\-#,##0.00"/>
    <numFmt numFmtId="175" formatCode="#,##0.000;\-#,##0.000"/>
    <numFmt numFmtId="176" formatCode="#,##0.00000;\-#,##0.00000"/>
    <numFmt numFmtId="177" formatCode="#,##0.0;\-#,##0.0"/>
  </numFmts>
  <fonts count="54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8"/>
      <color indexed="9"/>
      <name val="Arial CE"/>
      <family val="0"/>
    </font>
    <font>
      <sz val="10"/>
      <color indexed="9"/>
      <name val="Arial CE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sz val="8"/>
      <color indexed="20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sz val="8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8" applyNumberFormat="0" applyAlignment="0" applyProtection="0"/>
    <xf numFmtId="0" fontId="50" fillId="25" borderId="8" applyNumberFormat="0" applyAlignment="0" applyProtection="0"/>
    <xf numFmtId="0" fontId="51" fillId="25" borderId="9" applyNumberFormat="0" applyAlignment="0" applyProtection="0"/>
    <xf numFmtId="0" fontId="52" fillId="0" borderId="0" applyNumberFormat="0" applyFill="0" applyBorder="0" applyAlignment="0" applyProtection="0"/>
    <xf numFmtId="0" fontId="53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70">
    <xf numFmtId="0" fontId="0" fillId="0" borderId="0" xfId="0" applyAlignment="1">
      <alignment vertical="top"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172" fontId="3" fillId="0" borderId="19" xfId="0" applyNumberFormat="1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172" fontId="3" fillId="0" borderId="21" xfId="0" applyNumberFormat="1" applyFont="1" applyBorder="1" applyAlignment="1" applyProtection="1">
      <alignment horizontal="right" vertical="center"/>
      <protection/>
    </xf>
    <xf numFmtId="172" fontId="3" fillId="0" borderId="0" xfId="0" applyNumberFormat="1" applyFont="1" applyAlignment="1" applyProtection="1">
      <alignment horizontal="right" vertical="center"/>
      <protection/>
    </xf>
    <xf numFmtId="0" fontId="3" fillId="0" borderId="21" xfId="0" applyFont="1" applyBorder="1" applyAlignment="1" applyProtection="1">
      <alignment horizontal="left" vertical="top"/>
      <protection/>
    </xf>
    <xf numFmtId="0" fontId="3" fillId="0" borderId="23" xfId="0" applyFont="1" applyBorder="1" applyAlignment="1" applyProtection="1">
      <alignment horizontal="left" vertical="top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172" fontId="3" fillId="0" borderId="24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172" fontId="3" fillId="0" borderId="28" xfId="0" applyNumberFormat="1" applyFont="1" applyBorder="1" applyAlignment="1" applyProtection="1">
      <alignment horizontal="righ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172" fontId="3" fillId="0" borderId="29" xfId="0" applyNumberFormat="1" applyFont="1" applyBorder="1" applyAlignment="1" applyProtection="1">
      <alignment horizontal="right" vertical="center"/>
      <protection/>
    </xf>
    <xf numFmtId="49" fontId="3" fillId="0" borderId="26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73" fontId="0" fillId="0" borderId="38" xfId="0" applyNumberFormat="1" applyFont="1" applyBorder="1" applyAlignment="1" applyProtection="1">
      <alignment horizontal="right" vertical="center"/>
      <protection/>
    </xf>
    <xf numFmtId="173" fontId="0" fillId="0" borderId="39" xfId="0" applyNumberFormat="1" applyFont="1" applyBorder="1" applyAlignment="1" applyProtection="1">
      <alignment horizontal="right" vertical="center"/>
      <protection/>
    </xf>
    <xf numFmtId="173" fontId="7" fillId="0" borderId="40" xfId="0" applyNumberFormat="1" applyFont="1" applyBorder="1" applyAlignment="1" applyProtection="1">
      <alignment horizontal="right" vertical="center"/>
      <protection/>
    </xf>
    <xf numFmtId="174" fontId="7" fillId="0" borderId="41" xfId="0" applyNumberFormat="1" applyFont="1" applyBorder="1" applyAlignment="1" applyProtection="1">
      <alignment horizontal="right" vertical="center"/>
      <protection/>
    </xf>
    <xf numFmtId="173" fontId="0" fillId="0" borderId="40" xfId="0" applyNumberFormat="1" applyFont="1" applyBorder="1" applyAlignment="1" applyProtection="1">
      <alignment horizontal="right" vertical="center"/>
      <protection/>
    </xf>
    <xf numFmtId="173" fontId="0" fillId="0" borderId="41" xfId="0" applyNumberFormat="1" applyFont="1" applyBorder="1" applyAlignment="1" applyProtection="1">
      <alignment horizontal="right" vertical="center"/>
      <protection/>
    </xf>
    <xf numFmtId="173" fontId="7" fillId="0" borderId="39" xfId="0" applyNumberFormat="1" applyFont="1" applyBorder="1" applyAlignment="1" applyProtection="1">
      <alignment horizontal="right" vertical="center"/>
      <protection/>
    </xf>
    <xf numFmtId="174" fontId="7" fillId="0" borderId="39" xfId="0" applyNumberFormat="1" applyFont="1" applyBorder="1" applyAlignment="1" applyProtection="1">
      <alignment horizontal="right" vertical="center"/>
      <protection/>
    </xf>
    <xf numFmtId="173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72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174" fontId="7" fillId="0" borderId="27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74" fontId="0" fillId="0" borderId="27" xfId="0" applyNumberFormat="1" applyFont="1" applyBorder="1" applyAlignment="1" applyProtection="1">
      <alignment horizontal="right" vertical="center"/>
      <protection/>
    </xf>
    <xf numFmtId="173" fontId="0" fillId="0" borderId="28" xfId="0" applyNumberFormat="1" applyFont="1" applyBorder="1" applyAlignment="1" applyProtection="1">
      <alignment horizontal="right" vertical="center"/>
      <protection/>
    </xf>
    <xf numFmtId="0" fontId="10" fillId="0" borderId="28" xfId="0" applyFont="1" applyBorder="1" applyAlignment="1" applyProtection="1">
      <alignment horizontal="right" vertical="center"/>
      <protection/>
    </xf>
    <xf numFmtId="0" fontId="10" fillId="0" borderId="29" xfId="0" applyFont="1" applyBorder="1" applyAlignment="1" applyProtection="1">
      <alignment horizontal="left" vertical="center" wrapText="1"/>
      <protection/>
    </xf>
    <xf numFmtId="0" fontId="2" fillId="0" borderId="23" xfId="0" applyFont="1" applyBorder="1" applyAlignment="1" applyProtection="1">
      <alignment horizontal="left" vertical="center"/>
      <protection/>
    </xf>
    <xf numFmtId="172" fontId="2" fillId="0" borderId="45" xfId="0" applyNumberFormat="1" applyFont="1" applyBorder="1" applyAlignment="1" applyProtection="1">
      <alignment horizontal="center" vertical="center"/>
      <protection/>
    </xf>
    <xf numFmtId="173" fontId="0" fillId="0" borderId="27" xfId="0" applyNumberFormat="1" applyFont="1" applyBorder="1" applyAlignment="1" applyProtection="1">
      <alignment horizontal="right" vertical="center"/>
      <protection/>
    </xf>
    <xf numFmtId="0" fontId="9" fillId="0" borderId="27" xfId="0" applyFont="1" applyBorder="1" applyAlignment="1" applyProtection="1">
      <alignment horizontal="left" vertical="center"/>
      <protection/>
    </xf>
    <xf numFmtId="174" fontId="7" fillId="0" borderId="30" xfId="0" applyNumberFormat="1" applyFont="1" applyBorder="1" applyAlignment="1" applyProtection="1">
      <alignment horizontal="right" vertical="center"/>
      <protection/>
    </xf>
    <xf numFmtId="174" fontId="0" fillId="0" borderId="30" xfId="0" applyNumberFormat="1" applyFont="1" applyBorder="1" applyAlignment="1" applyProtection="1">
      <alignment horizontal="right" vertical="center"/>
      <protection/>
    </xf>
    <xf numFmtId="173" fontId="0" fillId="0" borderId="32" xfId="0" applyNumberFormat="1" applyFont="1" applyBorder="1" applyAlignment="1" applyProtection="1">
      <alignment horizontal="right" vertical="center"/>
      <protection/>
    </xf>
    <xf numFmtId="172" fontId="2" fillId="0" borderId="46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174" fontId="7" fillId="0" borderId="47" xfId="0" applyNumberFormat="1" applyFont="1" applyBorder="1" applyAlignment="1" applyProtection="1">
      <alignment horizontal="right" vertical="center"/>
      <protection/>
    </xf>
    <xf numFmtId="174" fontId="7" fillId="0" borderId="31" xfId="0" applyNumberFormat="1" applyFont="1" applyBorder="1" applyAlignment="1" applyProtection="1">
      <alignment horizontal="right" vertical="center"/>
      <protection/>
    </xf>
    <xf numFmtId="173" fontId="11" fillId="0" borderId="16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8" xfId="0" applyFont="1" applyBorder="1" applyAlignment="1" applyProtection="1">
      <alignment horizontal="left" vertical="center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/>
      <protection/>
    </xf>
    <xf numFmtId="173" fontId="3" fillId="0" borderId="27" xfId="0" applyNumberFormat="1" applyFont="1" applyBorder="1" applyAlignment="1" applyProtection="1">
      <alignment horizontal="right" vertical="center"/>
      <protection/>
    </xf>
    <xf numFmtId="174" fontId="3" fillId="0" borderId="28" xfId="0" applyNumberFormat="1" applyFont="1" applyBorder="1" applyAlignment="1" applyProtection="1">
      <alignment horizontal="right" vertical="center"/>
      <protection/>
    </xf>
    <xf numFmtId="174" fontId="7" fillId="0" borderId="23" xfId="0" applyNumberFormat="1" applyFont="1" applyBorder="1" applyAlignment="1" applyProtection="1">
      <alignment horizontal="right" vertical="center"/>
      <protection/>
    </xf>
    <xf numFmtId="0" fontId="2" fillId="0" borderId="51" xfId="0" applyFont="1" applyBorder="1" applyAlignment="1" applyProtection="1">
      <alignment horizontal="left" vertical="center"/>
      <protection/>
    </xf>
    <xf numFmtId="0" fontId="6" fillId="0" borderId="52" xfId="0" applyFont="1" applyBorder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174" fontId="12" fillId="0" borderId="53" xfId="0" applyNumberFormat="1" applyFont="1" applyBorder="1" applyAlignment="1" applyProtection="1">
      <alignment horizontal="righ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/>
      <protection/>
    </xf>
    <xf numFmtId="0" fontId="2" fillId="0" borderId="55" xfId="0" applyFont="1" applyBorder="1" applyAlignment="1" applyProtection="1">
      <alignment horizontal="left" vertical="center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3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14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3" fillId="34" borderId="56" xfId="0" applyFont="1" applyFill="1" applyBorder="1" applyAlignment="1" applyProtection="1">
      <alignment horizontal="center" vertical="center" wrapText="1"/>
      <protection/>
    </xf>
    <xf numFmtId="0" fontId="3" fillId="34" borderId="57" xfId="0" applyFont="1" applyFill="1" applyBorder="1" applyAlignment="1" applyProtection="1">
      <alignment horizontal="center" vertical="center" wrapText="1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0" fontId="3" fillId="34" borderId="35" xfId="0" applyFont="1" applyFill="1" applyBorder="1" applyAlignment="1" applyProtection="1">
      <alignment horizontal="center" vertical="center" wrapText="1"/>
      <protection/>
    </xf>
    <xf numFmtId="172" fontId="3" fillId="34" borderId="46" xfId="0" applyNumberFormat="1" applyFont="1" applyFill="1" applyBorder="1" applyAlignment="1" applyProtection="1">
      <alignment horizontal="center" vertical="center"/>
      <protection/>
    </xf>
    <xf numFmtId="172" fontId="3" fillId="34" borderId="59" xfId="0" applyNumberFormat="1" applyFont="1" applyFill="1" applyBorder="1" applyAlignment="1" applyProtection="1">
      <alignment horizontal="center" vertical="center"/>
      <protection/>
    </xf>
    <xf numFmtId="172" fontId="3" fillId="34" borderId="60" xfId="0" applyNumberFormat="1" applyFont="1" applyFill="1" applyBorder="1" applyAlignment="1" applyProtection="1">
      <alignment horizontal="center" vertical="center"/>
      <protection/>
    </xf>
    <xf numFmtId="172" fontId="3" fillId="34" borderId="40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174" fontId="15" fillId="0" borderId="0" xfId="0" applyNumberFormat="1" applyFont="1" applyAlignment="1" applyProtection="1">
      <alignment horizontal="right" vertical="center"/>
      <protection/>
    </xf>
    <xf numFmtId="175" fontId="15" fillId="0" borderId="0" xfId="0" applyNumberFormat="1" applyFont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174" fontId="16" fillId="0" borderId="0" xfId="0" applyNumberFormat="1" applyFont="1" applyAlignment="1" applyProtection="1">
      <alignment horizontal="right" vertical="center"/>
      <protection/>
    </xf>
    <xf numFmtId="175" fontId="16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/>
    </xf>
    <xf numFmtId="174" fontId="18" fillId="0" borderId="0" xfId="0" applyNumberFormat="1" applyFont="1" applyAlignment="1" applyProtection="1">
      <alignment horizontal="right" vertical="center"/>
      <protection/>
    </xf>
    <xf numFmtId="175" fontId="18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4" borderId="35" xfId="0" applyFont="1" applyFill="1" applyBorder="1" applyAlignment="1" applyProtection="1">
      <alignment horizontal="center" vertical="center" wrapText="1"/>
      <protection/>
    </xf>
    <xf numFmtId="0" fontId="2" fillId="34" borderId="58" xfId="0" applyFont="1" applyFill="1" applyBorder="1" applyAlignment="1" applyProtection="1">
      <alignment horizontal="center" vertical="center" wrapText="1"/>
      <protection/>
    </xf>
    <xf numFmtId="172" fontId="2" fillId="34" borderId="40" xfId="0" applyNumberFormat="1" applyFont="1" applyFill="1" applyBorder="1" applyAlignment="1" applyProtection="1">
      <alignment horizontal="center" vertical="center"/>
      <protection/>
    </xf>
    <xf numFmtId="172" fontId="2" fillId="34" borderId="60" xfId="0" applyNumberFormat="1" applyFont="1" applyFill="1" applyBorder="1" applyAlignment="1" applyProtection="1">
      <alignment horizontal="center" vertical="center"/>
      <protection/>
    </xf>
    <xf numFmtId="0" fontId="3" fillId="33" borderId="31" xfId="0" applyFont="1" applyFill="1" applyBorder="1" applyAlignment="1" applyProtection="1">
      <alignment horizontal="left"/>
      <protection/>
    </xf>
    <xf numFmtId="0" fontId="2" fillId="33" borderId="31" xfId="0" applyFont="1" applyFill="1" applyBorder="1" applyAlignment="1" applyProtection="1">
      <alignment horizontal="left"/>
      <protection/>
    </xf>
    <xf numFmtId="0" fontId="2" fillId="33" borderId="32" xfId="0" applyFont="1" applyFill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 vertical="center"/>
      <protection/>
    </xf>
    <xf numFmtId="0" fontId="15" fillId="0" borderId="11" xfId="0" applyFont="1" applyBorder="1" applyAlignment="1" applyProtection="1">
      <alignment horizontal="center" vertical="center"/>
      <protection/>
    </xf>
    <xf numFmtId="174" fontId="15" fillId="0" borderId="11" xfId="0" applyNumberFormat="1" applyFont="1" applyBorder="1" applyAlignment="1" applyProtection="1">
      <alignment horizontal="right" vertical="center"/>
      <protection/>
    </xf>
    <xf numFmtId="175" fontId="15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175" fontId="2" fillId="0" borderId="0" xfId="0" applyNumberFormat="1" applyFont="1" applyAlignment="1" applyProtection="1">
      <alignment horizontal="right" vertical="center"/>
      <protection/>
    </xf>
    <xf numFmtId="174" fontId="2" fillId="0" borderId="0" xfId="0" applyNumberFormat="1" applyFont="1" applyAlignment="1" applyProtection="1">
      <alignment horizontal="right" vertical="center"/>
      <protection/>
    </xf>
    <xf numFmtId="176" fontId="2" fillId="0" borderId="0" xfId="0" applyNumberFormat="1" applyFont="1" applyAlignment="1" applyProtection="1">
      <alignment horizontal="right" vertical="center"/>
      <protection/>
    </xf>
    <xf numFmtId="177" fontId="2" fillId="0" borderId="0" xfId="0" applyNumberFormat="1" applyFont="1" applyAlignment="1" applyProtection="1">
      <alignment horizontal="right" vertical="center"/>
      <protection/>
    </xf>
    <xf numFmtId="173" fontId="2" fillId="0" borderId="0" xfId="0" applyNumberFormat="1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left" vertical="center"/>
      <protection/>
    </xf>
    <xf numFmtId="175" fontId="19" fillId="0" borderId="0" xfId="0" applyNumberFormat="1" applyFont="1" applyAlignment="1" applyProtection="1">
      <alignment horizontal="right" vertical="center"/>
      <protection/>
    </xf>
    <xf numFmtId="174" fontId="19" fillId="0" borderId="0" xfId="0" applyNumberFormat="1" applyFont="1" applyAlignment="1" applyProtection="1">
      <alignment horizontal="right" vertical="center"/>
      <protection/>
    </xf>
    <xf numFmtId="176" fontId="19" fillId="0" borderId="0" xfId="0" applyNumberFormat="1" applyFont="1" applyAlignment="1" applyProtection="1">
      <alignment horizontal="right" vertical="center"/>
      <protection/>
    </xf>
    <xf numFmtId="177" fontId="19" fillId="0" borderId="0" xfId="0" applyNumberFormat="1" applyFont="1" applyAlignment="1" applyProtection="1">
      <alignment horizontal="right" vertical="center"/>
      <protection/>
    </xf>
    <xf numFmtId="173" fontId="19" fillId="0" borderId="0" xfId="0" applyNumberFormat="1" applyFont="1" applyAlignment="1" applyProtection="1">
      <alignment horizontal="right" vertical="center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showGridLines="0" zoomScalePageLayoutView="0" workbookViewId="0" topLeftCell="A64">
      <selection activeCell="O35" sqref="O35"/>
    </sheetView>
  </sheetViews>
  <sheetFormatPr defaultColWidth="9.28125" defaultRowHeight="12.75" customHeight="1"/>
  <cols>
    <col min="1" max="1" width="2.421875" style="1" customWidth="1"/>
    <col min="2" max="2" width="1.7109375" style="1" customWidth="1"/>
    <col min="3" max="3" width="2.7109375" style="1" customWidth="1"/>
    <col min="4" max="4" width="6.7109375" style="1" customWidth="1"/>
    <col min="5" max="5" width="13.57421875" style="1" customWidth="1"/>
    <col min="6" max="6" width="0.5625" style="1" customWidth="1"/>
    <col min="7" max="7" width="2.57421875" style="1" customWidth="1"/>
    <col min="8" max="8" width="2.7109375" style="1" customWidth="1"/>
    <col min="9" max="9" width="10.421875" style="1" customWidth="1"/>
    <col min="10" max="10" width="13.421875" style="1" customWidth="1"/>
    <col min="11" max="11" width="0.71875" style="1" customWidth="1"/>
    <col min="12" max="12" width="2.421875" style="1" customWidth="1"/>
    <col min="13" max="13" width="2.7109375" style="1" customWidth="1"/>
    <col min="14" max="14" width="2.00390625" style="1" customWidth="1"/>
    <col min="15" max="15" width="12.421875" style="1" customWidth="1"/>
    <col min="16" max="16" width="3.00390625" style="1" customWidth="1"/>
    <col min="17" max="17" width="2.00390625" style="1" customWidth="1"/>
    <col min="18" max="18" width="13.57421875" style="1" customWidth="1"/>
    <col min="19" max="19" width="0.5625" style="1" customWidth="1"/>
    <col min="20" max="16384" width="9.28125" style="1" customWidth="1"/>
  </cols>
  <sheetData>
    <row r="1" spans="1:1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23.2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8"/>
    </row>
    <row r="3" spans="1:19" ht="12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</row>
    <row r="4" spans="1:19" ht="8.2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</row>
    <row r="5" spans="1:19" ht="17.25" customHeight="1">
      <c r="A5" s="15"/>
      <c r="B5" s="16" t="s">
        <v>1</v>
      </c>
      <c r="C5" s="16"/>
      <c r="D5" s="16"/>
      <c r="E5" s="17" t="s">
        <v>204</v>
      </c>
      <c r="F5" s="18"/>
      <c r="G5" s="18"/>
      <c r="H5" s="18"/>
      <c r="I5" s="18"/>
      <c r="J5" s="19"/>
      <c r="K5" s="16"/>
      <c r="L5" s="16"/>
      <c r="M5" s="16"/>
      <c r="N5" s="16"/>
      <c r="O5" s="16" t="s">
        <v>2</v>
      </c>
      <c r="P5" s="17" t="s">
        <v>3</v>
      </c>
      <c r="Q5" s="20"/>
      <c r="R5" s="19"/>
      <c r="S5" s="21"/>
    </row>
    <row r="6" spans="1:19" ht="17.25" customHeight="1" hidden="1">
      <c r="A6" s="15"/>
      <c r="B6" s="16" t="s">
        <v>4</v>
      </c>
      <c r="C6" s="16"/>
      <c r="D6" s="16"/>
      <c r="E6" s="22" t="s">
        <v>5</v>
      </c>
      <c r="F6" s="16"/>
      <c r="G6" s="16"/>
      <c r="H6" s="16"/>
      <c r="I6" s="16"/>
      <c r="J6" s="23"/>
      <c r="K6" s="16"/>
      <c r="L6" s="16"/>
      <c r="M6" s="16"/>
      <c r="N6" s="16"/>
      <c r="O6" s="16"/>
      <c r="P6" s="24"/>
      <c r="Q6" s="25"/>
      <c r="R6" s="23"/>
      <c r="S6" s="21"/>
    </row>
    <row r="7" spans="1:19" ht="15.75" customHeight="1">
      <c r="A7" s="15"/>
      <c r="B7" s="16" t="s">
        <v>6</v>
      </c>
      <c r="C7" s="16"/>
      <c r="D7" s="16"/>
      <c r="E7" s="26" t="s">
        <v>3</v>
      </c>
      <c r="F7" s="16"/>
      <c r="G7" s="16"/>
      <c r="H7" s="16"/>
      <c r="I7" s="16"/>
      <c r="J7" s="23"/>
      <c r="K7" s="16"/>
      <c r="L7" s="16"/>
      <c r="M7" s="16"/>
      <c r="N7" s="16"/>
      <c r="O7" s="16" t="s">
        <v>7</v>
      </c>
      <c r="P7" s="22"/>
      <c r="Q7" s="25"/>
      <c r="R7" s="23"/>
      <c r="S7" s="21"/>
    </row>
    <row r="8" spans="1:19" ht="17.25" customHeight="1" hidden="1">
      <c r="A8" s="15"/>
      <c r="B8" s="16" t="s">
        <v>8</v>
      </c>
      <c r="C8" s="16"/>
      <c r="D8" s="16"/>
      <c r="E8" s="26" t="s">
        <v>3</v>
      </c>
      <c r="F8" s="16"/>
      <c r="G8" s="16"/>
      <c r="H8" s="16"/>
      <c r="I8" s="16"/>
      <c r="J8" s="23"/>
      <c r="K8" s="16"/>
      <c r="L8" s="16"/>
      <c r="M8" s="16"/>
      <c r="N8" s="16"/>
      <c r="O8" s="16"/>
      <c r="P8" s="24"/>
      <c r="Q8" s="25"/>
      <c r="R8" s="23"/>
      <c r="S8" s="21"/>
    </row>
    <row r="9" spans="1:19" ht="15.75" customHeight="1">
      <c r="A9" s="15"/>
      <c r="B9" s="16" t="s">
        <v>9</v>
      </c>
      <c r="C9" s="16"/>
      <c r="D9" s="16"/>
      <c r="E9" s="27" t="s">
        <v>3</v>
      </c>
      <c r="F9" s="28"/>
      <c r="G9" s="28"/>
      <c r="H9" s="28"/>
      <c r="I9" s="28"/>
      <c r="J9" s="29"/>
      <c r="K9" s="16"/>
      <c r="L9" s="16"/>
      <c r="M9" s="16"/>
      <c r="N9" s="16"/>
      <c r="O9" s="16" t="s">
        <v>10</v>
      </c>
      <c r="P9" s="30" t="s">
        <v>11</v>
      </c>
      <c r="Q9" s="31"/>
      <c r="R9" s="29"/>
      <c r="S9" s="21"/>
    </row>
    <row r="10" spans="1:19" ht="17.25" customHeight="1" hidden="1">
      <c r="A10" s="15"/>
      <c r="B10" s="16" t="s">
        <v>12</v>
      </c>
      <c r="C10" s="16"/>
      <c r="D10" s="16"/>
      <c r="E10" s="32" t="s">
        <v>3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5"/>
      <c r="Q10" s="25"/>
      <c r="R10" s="16"/>
      <c r="S10" s="21"/>
    </row>
    <row r="11" spans="1:19" ht="17.25" customHeight="1" hidden="1">
      <c r="A11" s="15"/>
      <c r="B11" s="16" t="s">
        <v>13</v>
      </c>
      <c r="C11" s="16"/>
      <c r="D11" s="16"/>
      <c r="E11" s="32" t="s">
        <v>3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5"/>
      <c r="Q11" s="25"/>
      <c r="R11" s="16"/>
      <c r="S11" s="21"/>
    </row>
    <row r="12" spans="1:19" ht="17.25" customHeight="1" hidden="1">
      <c r="A12" s="15"/>
      <c r="B12" s="16" t="s">
        <v>14</v>
      </c>
      <c r="C12" s="16"/>
      <c r="D12" s="16"/>
      <c r="E12" s="32" t="s">
        <v>3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25"/>
      <c r="Q12" s="25"/>
      <c r="R12" s="16"/>
      <c r="S12" s="21"/>
    </row>
    <row r="13" spans="1:19" ht="17.25" customHeight="1" hidden="1">
      <c r="A13" s="15"/>
      <c r="B13" s="16"/>
      <c r="C13" s="16"/>
      <c r="D13" s="16"/>
      <c r="E13" s="32" t="s">
        <v>3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5"/>
      <c r="Q13" s="25"/>
      <c r="R13" s="16"/>
      <c r="S13" s="21"/>
    </row>
    <row r="14" spans="1:19" ht="17.25" customHeight="1" hidden="1">
      <c r="A14" s="15"/>
      <c r="B14" s="16"/>
      <c r="C14" s="16"/>
      <c r="D14" s="16"/>
      <c r="E14" s="32" t="s">
        <v>3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25"/>
      <c r="Q14" s="25"/>
      <c r="R14" s="16"/>
      <c r="S14" s="21"/>
    </row>
    <row r="15" spans="1:19" ht="17.25" customHeight="1" hidden="1">
      <c r="A15" s="15"/>
      <c r="B15" s="16"/>
      <c r="C15" s="16"/>
      <c r="D15" s="16"/>
      <c r="E15" s="32" t="s">
        <v>3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25"/>
      <c r="Q15" s="25"/>
      <c r="R15" s="16"/>
      <c r="S15" s="21"/>
    </row>
    <row r="16" spans="1:19" ht="17.25" customHeight="1" hidden="1">
      <c r="A16" s="15"/>
      <c r="B16" s="16"/>
      <c r="C16" s="16"/>
      <c r="D16" s="16"/>
      <c r="E16" s="32" t="s">
        <v>3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5"/>
      <c r="Q16" s="25"/>
      <c r="R16" s="16"/>
      <c r="S16" s="21"/>
    </row>
    <row r="17" spans="1:19" ht="17.25" customHeight="1" hidden="1">
      <c r="A17" s="15"/>
      <c r="B17" s="16"/>
      <c r="C17" s="16"/>
      <c r="D17" s="16"/>
      <c r="E17" s="32" t="s">
        <v>3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5"/>
      <c r="Q17" s="25"/>
      <c r="R17" s="16"/>
      <c r="S17" s="21"/>
    </row>
    <row r="18" spans="1:19" ht="17.25" customHeight="1" hidden="1">
      <c r="A18" s="15"/>
      <c r="B18" s="16"/>
      <c r="C18" s="16"/>
      <c r="D18" s="16"/>
      <c r="E18" s="32" t="s">
        <v>3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5"/>
      <c r="Q18" s="25"/>
      <c r="R18" s="16"/>
      <c r="S18" s="21"/>
    </row>
    <row r="19" spans="1:19" ht="17.25" customHeight="1" hidden="1">
      <c r="A19" s="15"/>
      <c r="B19" s="16"/>
      <c r="C19" s="16"/>
      <c r="D19" s="16"/>
      <c r="E19" s="32" t="s">
        <v>3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25"/>
      <c r="Q19" s="25"/>
      <c r="R19" s="16"/>
      <c r="S19" s="21"/>
    </row>
    <row r="20" spans="1:19" ht="17.25" customHeight="1" hidden="1">
      <c r="A20" s="15"/>
      <c r="B20" s="16"/>
      <c r="C20" s="16"/>
      <c r="D20" s="16"/>
      <c r="E20" s="32" t="s">
        <v>3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5"/>
      <c r="Q20" s="25"/>
      <c r="R20" s="16"/>
      <c r="S20" s="21"/>
    </row>
    <row r="21" spans="1:19" ht="17.25" customHeight="1" hidden="1">
      <c r="A21" s="15"/>
      <c r="B21" s="16"/>
      <c r="C21" s="16"/>
      <c r="D21" s="16"/>
      <c r="E21" s="32" t="s">
        <v>3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5"/>
      <c r="Q21" s="25"/>
      <c r="R21" s="16"/>
      <c r="S21" s="21"/>
    </row>
    <row r="22" spans="1:19" ht="17.25" customHeight="1" hidden="1">
      <c r="A22" s="15"/>
      <c r="B22" s="16"/>
      <c r="C22" s="16"/>
      <c r="D22" s="16"/>
      <c r="E22" s="32" t="s">
        <v>3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25"/>
      <c r="Q22" s="25"/>
      <c r="R22" s="16"/>
      <c r="S22" s="21"/>
    </row>
    <row r="23" spans="1:19" ht="17.25" customHeight="1" hidden="1">
      <c r="A23" s="15"/>
      <c r="B23" s="16"/>
      <c r="C23" s="16"/>
      <c r="D23" s="16"/>
      <c r="E23" s="32" t="s">
        <v>3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25"/>
      <c r="Q23" s="25"/>
      <c r="R23" s="16"/>
      <c r="S23" s="21"/>
    </row>
    <row r="24" spans="1:19" ht="17.25" customHeight="1" hidden="1">
      <c r="A24" s="15"/>
      <c r="B24" s="16"/>
      <c r="C24" s="16"/>
      <c r="D24" s="16"/>
      <c r="E24" s="32" t="s">
        <v>3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25"/>
      <c r="Q24" s="25"/>
      <c r="R24" s="16"/>
      <c r="S24" s="21"/>
    </row>
    <row r="25" spans="1:19" ht="17.2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 t="s">
        <v>15</v>
      </c>
      <c r="P25" s="16" t="s">
        <v>16</v>
      </c>
      <c r="Q25" s="16"/>
      <c r="R25" s="16"/>
      <c r="S25" s="21"/>
    </row>
    <row r="26" spans="1:19" ht="17.25" customHeight="1">
      <c r="A26" s="15"/>
      <c r="B26" s="16" t="s">
        <v>17</v>
      </c>
      <c r="C26" s="16"/>
      <c r="D26" s="16"/>
      <c r="E26" s="17" t="s">
        <v>205</v>
      </c>
      <c r="F26" s="18"/>
      <c r="G26" s="18"/>
      <c r="H26" s="18"/>
      <c r="I26" s="18"/>
      <c r="J26" s="19"/>
      <c r="K26" s="16"/>
      <c r="L26" s="16"/>
      <c r="M26" s="16"/>
      <c r="N26" s="16"/>
      <c r="O26" s="33"/>
      <c r="P26" s="34"/>
      <c r="Q26" s="35"/>
      <c r="R26" s="36"/>
      <c r="S26" s="21"/>
    </row>
    <row r="27" spans="1:19" ht="17.25" customHeight="1">
      <c r="A27" s="15"/>
      <c r="B27" s="16" t="s">
        <v>18</v>
      </c>
      <c r="C27" s="16"/>
      <c r="D27" s="16"/>
      <c r="E27" s="22"/>
      <c r="F27" s="16"/>
      <c r="G27" s="16"/>
      <c r="H27" s="16"/>
      <c r="I27" s="16"/>
      <c r="J27" s="23"/>
      <c r="K27" s="16"/>
      <c r="L27" s="16"/>
      <c r="M27" s="16"/>
      <c r="N27" s="16"/>
      <c r="O27" s="33"/>
      <c r="P27" s="34"/>
      <c r="Q27" s="35"/>
      <c r="R27" s="36"/>
      <c r="S27" s="21"/>
    </row>
    <row r="28" spans="1:19" ht="17.25" customHeight="1">
      <c r="A28" s="15"/>
      <c r="B28" s="16" t="s">
        <v>19</v>
      </c>
      <c r="C28" s="16"/>
      <c r="D28" s="16"/>
      <c r="E28" s="22" t="s">
        <v>3</v>
      </c>
      <c r="F28" s="16"/>
      <c r="G28" s="16"/>
      <c r="H28" s="16"/>
      <c r="I28" s="16"/>
      <c r="J28" s="23"/>
      <c r="K28" s="16"/>
      <c r="L28" s="16"/>
      <c r="M28" s="16"/>
      <c r="N28" s="16"/>
      <c r="O28" s="33"/>
      <c r="P28" s="34"/>
      <c r="Q28" s="35"/>
      <c r="R28" s="36"/>
      <c r="S28" s="21"/>
    </row>
    <row r="29" spans="1:19" ht="17.25" customHeight="1">
      <c r="A29" s="15"/>
      <c r="B29" s="16"/>
      <c r="C29" s="16"/>
      <c r="D29" s="16"/>
      <c r="E29" s="30"/>
      <c r="F29" s="28"/>
      <c r="G29" s="28"/>
      <c r="H29" s="28"/>
      <c r="I29" s="28"/>
      <c r="J29" s="29"/>
      <c r="K29" s="16"/>
      <c r="L29" s="16"/>
      <c r="M29" s="16"/>
      <c r="N29" s="16"/>
      <c r="O29" s="25"/>
      <c r="P29" s="25"/>
      <c r="Q29" s="25"/>
      <c r="R29" s="16"/>
      <c r="S29" s="21"/>
    </row>
    <row r="30" spans="1:19" ht="17.25" customHeight="1">
      <c r="A30" s="15"/>
      <c r="B30" s="16"/>
      <c r="C30" s="16"/>
      <c r="D30" s="16"/>
      <c r="E30" s="37" t="s">
        <v>20</v>
      </c>
      <c r="F30" s="16"/>
      <c r="G30" s="16" t="s">
        <v>21</v>
      </c>
      <c r="H30" s="16"/>
      <c r="I30" s="16"/>
      <c r="J30" s="16"/>
      <c r="K30" s="16"/>
      <c r="L30" s="16"/>
      <c r="M30" s="16"/>
      <c r="N30" s="16"/>
      <c r="O30" s="37" t="s">
        <v>22</v>
      </c>
      <c r="P30" s="25"/>
      <c r="Q30" s="25"/>
      <c r="R30" s="38"/>
      <c r="S30" s="21"/>
    </row>
    <row r="31" spans="1:19" ht="17.25" customHeight="1">
      <c r="A31" s="15"/>
      <c r="B31" s="16"/>
      <c r="C31" s="16"/>
      <c r="D31" s="16"/>
      <c r="E31" s="33"/>
      <c r="F31" s="16"/>
      <c r="G31" s="34"/>
      <c r="H31" s="39"/>
      <c r="I31" s="40"/>
      <c r="J31" s="16"/>
      <c r="K31" s="16"/>
      <c r="L31" s="16"/>
      <c r="M31" s="16"/>
      <c r="N31" s="16"/>
      <c r="O31" s="41"/>
      <c r="P31" s="25"/>
      <c r="Q31" s="25"/>
      <c r="R31" s="42"/>
      <c r="S31" s="21"/>
    </row>
    <row r="32" spans="1:19" ht="8.25" customHeight="1">
      <c r="A32" s="43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5"/>
    </row>
    <row r="33" spans="1:19" ht="20.25" customHeight="1">
      <c r="A33" s="46"/>
      <c r="B33" s="47"/>
      <c r="C33" s="47"/>
      <c r="D33" s="47"/>
      <c r="E33" s="48" t="s">
        <v>23</v>
      </c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9"/>
    </row>
    <row r="34" spans="1:19" ht="20.25" customHeight="1">
      <c r="A34" s="50" t="s">
        <v>24</v>
      </c>
      <c r="B34" s="51"/>
      <c r="C34" s="51"/>
      <c r="D34" s="52"/>
      <c r="E34" s="53" t="s">
        <v>25</v>
      </c>
      <c r="F34" s="52"/>
      <c r="G34" s="53" t="s">
        <v>26</v>
      </c>
      <c r="H34" s="51"/>
      <c r="I34" s="52"/>
      <c r="J34" s="53" t="s">
        <v>27</v>
      </c>
      <c r="K34" s="51"/>
      <c r="L34" s="53" t="s">
        <v>28</v>
      </c>
      <c r="M34" s="51"/>
      <c r="N34" s="51"/>
      <c r="O34" s="52"/>
      <c r="P34" s="53" t="s">
        <v>29</v>
      </c>
      <c r="Q34" s="51"/>
      <c r="R34" s="51"/>
      <c r="S34" s="54"/>
    </row>
    <row r="35" spans="1:19" ht="20.25" customHeight="1">
      <c r="A35" s="55"/>
      <c r="B35" s="56"/>
      <c r="C35" s="56"/>
      <c r="D35" s="57">
        <v>0</v>
      </c>
      <c r="E35" s="58">
        <f>IF(D35=0,0,R47/D35)</f>
        <v>0</v>
      </c>
      <c r="F35" s="59"/>
      <c r="G35" s="60"/>
      <c r="H35" s="56"/>
      <c r="I35" s="57">
        <v>0</v>
      </c>
      <c r="J35" s="58">
        <f>IF(I35=0,0,R47/I35)</f>
        <v>0</v>
      </c>
      <c r="K35" s="61"/>
      <c r="L35" s="60"/>
      <c r="M35" s="56"/>
      <c r="N35" s="56"/>
      <c r="O35" s="57">
        <v>0</v>
      </c>
      <c r="P35" s="60"/>
      <c r="Q35" s="56"/>
      <c r="R35" s="62">
        <f>IF(O35=0,0,R47/O35)</f>
        <v>0</v>
      </c>
      <c r="S35" s="63"/>
    </row>
    <row r="36" spans="1:19" ht="20.25" customHeight="1">
      <c r="A36" s="46"/>
      <c r="B36" s="47"/>
      <c r="C36" s="47"/>
      <c r="D36" s="47"/>
      <c r="E36" s="48" t="s">
        <v>30</v>
      </c>
      <c r="F36" s="47"/>
      <c r="G36" s="47"/>
      <c r="H36" s="47"/>
      <c r="I36" s="47"/>
      <c r="J36" s="64" t="s">
        <v>31</v>
      </c>
      <c r="K36" s="47"/>
      <c r="L36" s="47"/>
      <c r="M36" s="47"/>
      <c r="N36" s="47"/>
      <c r="O36" s="47"/>
      <c r="P36" s="47"/>
      <c r="Q36" s="47"/>
      <c r="R36" s="47"/>
      <c r="S36" s="49"/>
    </row>
    <row r="37" spans="1:19" ht="20.25" customHeight="1">
      <c r="A37" s="65" t="s">
        <v>32</v>
      </c>
      <c r="B37" s="66"/>
      <c r="C37" s="67" t="s">
        <v>33</v>
      </c>
      <c r="D37" s="68"/>
      <c r="E37" s="68"/>
      <c r="F37" s="69"/>
      <c r="G37" s="65" t="s">
        <v>34</v>
      </c>
      <c r="H37" s="70"/>
      <c r="I37" s="67" t="s">
        <v>35</v>
      </c>
      <c r="J37" s="68"/>
      <c r="K37" s="68"/>
      <c r="L37" s="65" t="s">
        <v>36</v>
      </c>
      <c r="M37" s="70"/>
      <c r="N37" s="67" t="s">
        <v>37</v>
      </c>
      <c r="O37" s="68"/>
      <c r="P37" s="68"/>
      <c r="Q37" s="68"/>
      <c r="R37" s="68"/>
      <c r="S37" s="69"/>
    </row>
    <row r="38" spans="1:19" ht="20.25" customHeight="1">
      <c r="A38" s="71">
        <v>1</v>
      </c>
      <c r="B38" s="72" t="s">
        <v>38</v>
      </c>
      <c r="C38" s="19"/>
      <c r="D38" s="73" t="s">
        <v>39</v>
      </c>
      <c r="E38" s="74">
        <f>SUMIF(Rozpocet!O5:O65535,8,Rozpocet!I5:I65535)</f>
        <v>0</v>
      </c>
      <c r="F38" s="75"/>
      <c r="G38" s="71">
        <v>8</v>
      </c>
      <c r="H38" s="76" t="s">
        <v>40</v>
      </c>
      <c r="I38" s="36"/>
      <c r="J38" s="77">
        <v>0</v>
      </c>
      <c r="K38" s="78"/>
      <c r="L38" s="71">
        <v>13</v>
      </c>
      <c r="M38" s="34" t="s">
        <v>41</v>
      </c>
      <c r="N38" s="39"/>
      <c r="O38" s="39"/>
      <c r="P38" s="79">
        <f>M48</f>
        <v>20</v>
      </c>
      <c r="Q38" s="80" t="s">
        <v>42</v>
      </c>
      <c r="R38" s="74">
        <v>0</v>
      </c>
      <c r="S38" s="75"/>
    </row>
    <row r="39" spans="1:19" ht="20.25" customHeight="1">
      <c r="A39" s="71">
        <v>2</v>
      </c>
      <c r="B39" s="81"/>
      <c r="C39" s="29"/>
      <c r="D39" s="73" t="s">
        <v>43</v>
      </c>
      <c r="E39" s="74">
        <f>SUMIF(Rozpocet!O10:O65536,4,Rozpocet!I10:I65536)</f>
        <v>0</v>
      </c>
      <c r="F39" s="75"/>
      <c r="G39" s="71">
        <v>9</v>
      </c>
      <c r="H39" s="16" t="s">
        <v>44</v>
      </c>
      <c r="I39" s="73"/>
      <c r="J39" s="77">
        <v>0</v>
      </c>
      <c r="K39" s="78"/>
      <c r="L39" s="71">
        <v>14</v>
      </c>
      <c r="M39" s="34" t="s">
        <v>45</v>
      </c>
      <c r="N39" s="39"/>
      <c r="O39" s="39"/>
      <c r="P39" s="79">
        <f>M48</f>
        <v>20</v>
      </c>
      <c r="Q39" s="80" t="s">
        <v>42</v>
      </c>
      <c r="R39" s="74">
        <v>0</v>
      </c>
      <c r="S39" s="75"/>
    </row>
    <row r="40" spans="1:19" ht="20.25" customHeight="1">
      <c r="A40" s="71">
        <v>3</v>
      </c>
      <c r="B40" s="72" t="s">
        <v>46</v>
      </c>
      <c r="C40" s="19"/>
      <c r="D40" s="73" t="s">
        <v>39</v>
      </c>
      <c r="E40" s="74">
        <f>SUMIF(Rozpocet!O11:O65536,32,Rozpocet!I11:I65536)</f>
        <v>0</v>
      </c>
      <c r="F40" s="75"/>
      <c r="G40" s="71">
        <v>10</v>
      </c>
      <c r="H40" s="76" t="s">
        <v>47</v>
      </c>
      <c r="I40" s="36"/>
      <c r="J40" s="77">
        <v>0</v>
      </c>
      <c r="K40" s="78"/>
      <c r="L40" s="71">
        <v>15</v>
      </c>
      <c r="M40" s="34" t="s">
        <v>48</v>
      </c>
      <c r="N40" s="39"/>
      <c r="O40" s="39"/>
      <c r="P40" s="79">
        <f>M48</f>
        <v>20</v>
      </c>
      <c r="Q40" s="80" t="s">
        <v>42</v>
      </c>
      <c r="R40" s="74">
        <v>0</v>
      </c>
      <c r="S40" s="75"/>
    </row>
    <row r="41" spans="1:19" ht="20.25" customHeight="1">
      <c r="A41" s="71">
        <v>4</v>
      </c>
      <c r="B41" s="81"/>
      <c r="C41" s="29"/>
      <c r="D41" s="73" t="s">
        <v>43</v>
      </c>
      <c r="E41" s="74">
        <f>SUMIF(Rozpocet!O12:O65536,16,Rozpocet!I12:I65536)+SUMIF(Rozpocet!O12:O65536,128,Rozpocet!I12:I65536)</f>
        <v>0</v>
      </c>
      <c r="F41" s="75"/>
      <c r="G41" s="71">
        <v>11</v>
      </c>
      <c r="H41" s="76"/>
      <c r="I41" s="36"/>
      <c r="J41" s="77">
        <v>0</v>
      </c>
      <c r="K41" s="78"/>
      <c r="L41" s="71">
        <v>16</v>
      </c>
      <c r="M41" s="34" t="s">
        <v>49</v>
      </c>
      <c r="N41" s="39"/>
      <c r="O41" s="39"/>
      <c r="P41" s="79">
        <f>M48</f>
        <v>20</v>
      </c>
      <c r="Q41" s="80" t="s">
        <v>42</v>
      </c>
      <c r="R41" s="74">
        <v>0</v>
      </c>
      <c r="S41" s="75"/>
    </row>
    <row r="42" spans="1:19" ht="20.25" customHeight="1">
      <c r="A42" s="71">
        <v>5</v>
      </c>
      <c r="B42" s="72" t="s">
        <v>50</v>
      </c>
      <c r="C42" s="19"/>
      <c r="D42" s="73" t="s">
        <v>39</v>
      </c>
      <c r="E42" s="74">
        <f>SUMIF(Rozpocet!O13:O65536,256,Rozpocet!I13:I65536)</f>
        <v>0</v>
      </c>
      <c r="F42" s="75"/>
      <c r="G42" s="82"/>
      <c r="H42" s="39"/>
      <c r="I42" s="36"/>
      <c r="J42" s="83"/>
      <c r="K42" s="78"/>
      <c r="L42" s="71">
        <v>17</v>
      </c>
      <c r="M42" s="34" t="s">
        <v>51</v>
      </c>
      <c r="N42" s="39"/>
      <c r="O42" s="39"/>
      <c r="P42" s="79">
        <f>M48</f>
        <v>20</v>
      </c>
      <c r="Q42" s="80" t="s">
        <v>42</v>
      </c>
      <c r="R42" s="74">
        <v>0</v>
      </c>
      <c r="S42" s="75"/>
    </row>
    <row r="43" spans="1:19" ht="20.25" customHeight="1">
      <c r="A43" s="71">
        <v>6</v>
      </c>
      <c r="B43" s="81"/>
      <c r="C43" s="29"/>
      <c r="D43" s="73" t="s">
        <v>43</v>
      </c>
      <c r="E43" s="74">
        <f>SUMIF(Rozpocet!O14:O65536,64,Rozpocet!I14:I65536)</f>
        <v>0</v>
      </c>
      <c r="F43" s="75"/>
      <c r="G43" s="82"/>
      <c r="H43" s="39"/>
      <c r="I43" s="36"/>
      <c r="J43" s="83"/>
      <c r="K43" s="78"/>
      <c r="L43" s="71">
        <v>18</v>
      </c>
      <c r="M43" s="76" t="s">
        <v>52</v>
      </c>
      <c r="N43" s="39"/>
      <c r="O43" s="39"/>
      <c r="P43" s="39"/>
      <c r="Q43" s="39"/>
      <c r="R43" s="74">
        <f>SUMIF(Rozpocet!O14:O65536,1024,Rozpocet!I14:I65536)</f>
        <v>0</v>
      </c>
      <c r="S43" s="75"/>
    </row>
    <row r="44" spans="1:19" ht="20.25" customHeight="1">
      <c r="A44" s="71">
        <v>7</v>
      </c>
      <c r="B44" s="84" t="s">
        <v>53</v>
      </c>
      <c r="C44" s="39"/>
      <c r="D44" s="36"/>
      <c r="E44" s="85">
        <f>SUM(E38:E43)</f>
        <v>0</v>
      </c>
      <c r="F44" s="49"/>
      <c r="G44" s="71">
        <v>12</v>
      </c>
      <c r="H44" s="84" t="s">
        <v>54</v>
      </c>
      <c r="I44" s="36"/>
      <c r="J44" s="86">
        <f>SUM(J38:J41)</f>
        <v>0</v>
      </c>
      <c r="K44" s="87"/>
      <c r="L44" s="71">
        <v>19</v>
      </c>
      <c r="M44" s="84" t="s">
        <v>55</v>
      </c>
      <c r="N44" s="39"/>
      <c r="O44" s="39"/>
      <c r="P44" s="39"/>
      <c r="Q44" s="75"/>
      <c r="R44" s="85">
        <f>SUM(R38:R43)</f>
        <v>0</v>
      </c>
      <c r="S44" s="49"/>
    </row>
    <row r="45" spans="1:19" ht="20.25" customHeight="1">
      <c r="A45" s="88">
        <v>20</v>
      </c>
      <c r="B45" s="89" t="s">
        <v>56</v>
      </c>
      <c r="C45" s="90"/>
      <c r="D45" s="91"/>
      <c r="E45" s="92">
        <f>SUMIF(Rozpocet!O14:O65536,512,Rozpocet!I14:I65536)</f>
        <v>0</v>
      </c>
      <c r="F45" s="45"/>
      <c r="G45" s="88">
        <v>21</v>
      </c>
      <c r="H45" s="89" t="s">
        <v>57</v>
      </c>
      <c r="I45" s="91"/>
      <c r="J45" s="93">
        <v>0</v>
      </c>
      <c r="K45" s="94">
        <f>M48</f>
        <v>20</v>
      </c>
      <c r="L45" s="88">
        <v>22</v>
      </c>
      <c r="M45" s="89" t="s">
        <v>58</v>
      </c>
      <c r="N45" s="90"/>
      <c r="O45" s="44"/>
      <c r="P45" s="44"/>
      <c r="Q45" s="44"/>
      <c r="R45" s="92">
        <f>SUMIF(Rozpocet!O14:O65536,"&lt;4",Rozpocet!I14:I65536)+SUMIF(Rozpocet!O14:O65536,"&gt;1024",Rozpocet!I14:I65536)</f>
        <v>0</v>
      </c>
      <c r="S45" s="45"/>
    </row>
    <row r="46" spans="1:19" ht="20.25" customHeight="1">
      <c r="A46" s="95" t="s">
        <v>18</v>
      </c>
      <c r="B46" s="13"/>
      <c r="C46" s="13"/>
      <c r="D46" s="13"/>
      <c r="E46" s="13"/>
      <c r="F46" s="96"/>
      <c r="G46" s="97"/>
      <c r="H46" s="13"/>
      <c r="I46" s="13"/>
      <c r="J46" s="13"/>
      <c r="K46" s="13"/>
      <c r="L46" s="65" t="s">
        <v>59</v>
      </c>
      <c r="M46" s="52"/>
      <c r="N46" s="67" t="s">
        <v>60</v>
      </c>
      <c r="O46" s="51"/>
      <c r="P46" s="51"/>
      <c r="Q46" s="51"/>
      <c r="R46" s="51"/>
      <c r="S46" s="54"/>
    </row>
    <row r="47" spans="1:19" ht="20.25" customHeight="1">
      <c r="A47" s="15"/>
      <c r="B47" s="16"/>
      <c r="C47" s="16"/>
      <c r="D47" s="16"/>
      <c r="E47" s="16"/>
      <c r="F47" s="23"/>
      <c r="G47" s="98"/>
      <c r="H47" s="16"/>
      <c r="I47" s="16"/>
      <c r="J47" s="16"/>
      <c r="K47" s="16"/>
      <c r="L47" s="71">
        <v>23</v>
      </c>
      <c r="M47" s="76" t="s">
        <v>61</v>
      </c>
      <c r="N47" s="39"/>
      <c r="O47" s="39"/>
      <c r="P47" s="39"/>
      <c r="Q47" s="75"/>
      <c r="R47" s="85">
        <f>ROUND(E44+J44+R44+E45+J45+R45,2)</f>
        <v>0</v>
      </c>
      <c r="S47" s="49"/>
    </row>
    <row r="48" spans="1:19" ht="20.25" customHeight="1">
      <c r="A48" s="99" t="s">
        <v>62</v>
      </c>
      <c r="B48" s="28"/>
      <c r="C48" s="28"/>
      <c r="D48" s="28"/>
      <c r="E48" s="28"/>
      <c r="F48" s="29"/>
      <c r="G48" s="100" t="s">
        <v>63</v>
      </c>
      <c r="H48" s="28"/>
      <c r="I48" s="28"/>
      <c r="J48" s="28"/>
      <c r="K48" s="28"/>
      <c r="L48" s="71">
        <v>24</v>
      </c>
      <c r="M48" s="101">
        <v>20</v>
      </c>
      <c r="N48" s="36" t="s">
        <v>42</v>
      </c>
      <c r="O48" s="102">
        <f>R47-O49</f>
        <v>0</v>
      </c>
      <c r="P48" s="28" t="s">
        <v>64</v>
      </c>
      <c r="Q48" s="28"/>
      <c r="R48" s="103">
        <f>ROUND(O48*M48/100,2)</f>
        <v>0</v>
      </c>
      <c r="S48" s="104"/>
    </row>
    <row r="49" spans="1:19" ht="20.25" customHeight="1">
      <c r="A49" s="105" t="s">
        <v>17</v>
      </c>
      <c r="B49" s="18"/>
      <c r="C49" s="18"/>
      <c r="D49" s="18"/>
      <c r="E49" s="18"/>
      <c r="F49" s="19"/>
      <c r="G49" s="106"/>
      <c r="H49" s="18"/>
      <c r="I49" s="18"/>
      <c r="J49" s="18"/>
      <c r="K49" s="18"/>
      <c r="L49" s="71">
        <v>25</v>
      </c>
      <c r="M49" s="101">
        <v>20</v>
      </c>
      <c r="N49" s="36" t="s">
        <v>42</v>
      </c>
      <c r="O49" s="102">
        <f>SUMIF(Rozpocet!N14:N65536,M49,Rozpocet!I14:I65536)+SUMIF(P38:P42,M49,R38:R42)+IF(K45=M49,J45,0)</f>
        <v>0</v>
      </c>
      <c r="P49" s="39" t="s">
        <v>64</v>
      </c>
      <c r="Q49" s="39"/>
      <c r="R49" s="74">
        <f>ROUND(O49*M49/100,2)</f>
        <v>0</v>
      </c>
      <c r="S49" s="75"/>
    </row>
    <row r="50" spans="1:19" ht="20.25" customHeight="1">
      <c r="A50" s="15"/>
      <c r="B50" s="16"/>
      <c r="C50" s="16"/>
      <c r="D50" s="16"/>
      <c r="E50" s="16"/>
      <c r="F50" s="23"/>
      <c r="G50" s="98"/>
      <c r="H50" s="16"/>
      <c r="I50" s="16"/>
      <c r="J50" s="16"/>
      <c r="K50" s="16"/>
      <c r="L50" s="88">
        <v>26</v>
      </c>
      <c r="M50" s="107" t="s">
        <v>65</v>
      </c>
      <c r="N50" s="90"/>
      <c r="O50" s="90"/>
      <c r="P50" s="90"/>
      <c r="Q50" s="44"/>
      <c r="R50" s="108">
        <f>R47+R48+R49</f>
        <v>0</v>
      </c>
      <c r="S50" s="109"/>
    </row>
    <row r="51" spans="1:19" ht="20.25" customHeight="1">
      <c r="A51" s="99" t="s">
        <v>66</v>
      </c>
      <c r="B51" s="28"/>
      <c r="C51" s="28"/>
      <c r="D51" s="28"/>
      <c r="E51" s="28"/>
      <c r="F51" s="29"/>
      <c r="G51" s="100" t="s">
        <v>63</v>
      </c>
      <c r="H51" s="28"/>
      <c r="I51" s="28"/>
      <c r="J51" s="28"/>
      <c r="K51" s="28"/>
      <c r="L51" s="65" t="s">
        <v>67</v>
      </c>
      <c r="M51" s="52"/>
      <c r="N51" s="67" t="s">
        <v>68</v>
      </c>
      <c r="O51" s="51"/>
      <c r="P51" s="51"/>
      <c r="Q51" s="51"/>
      <c r="R51" s="110"/>
      <c r="S51" s="54"/>
    </row>
    <row r="52" spans="1:19" ht="20.25" customHeight="1">
      <c r="A52" s="105" t="s">
        <v>19</v>
      </c>
      <c r="B52" s="18"/>
      <c r="C52" s="18"/>
      <c r="D52" s="18"/>
      <c r="E52" s="18"/>
      <c r="F52" s="19"/>
      <c r="G52" s="106"/>
      <c r="H52" s="18"/>
      <c r="I52" s="18"/>
      <c r="J52" s="18"/>
      <c r="K52" s="18"/>
      <c r="L52" s="71">
        <v>27</v>
      </c>
      <c r="M52" s="76" t="s">
        <v>69</v>
      </c>
      <c r="N52" s="39"/>
      <c r="O52" s="39"/>
      <c r="P52" s="39"/>
      <c r="Q52" s="36"/>
      <c r="R52" s="74">
        <v>0</v>
      </c>
      <c r="S52" s="75"/>
    </row>
    <row r="53" spans="1:19" ht="20.25" customHeight="1">
      <c r="A53" s="15"/>
      <c r="B53" s="16"/>
      <c r="C53" s="16"/>
      <c r="D53" s="16"/>
      <c r="E53" s="16"/>
      <c r="F53" s="23"/>
      <c r="G53" s="98"/>
      <c r="H53" s="16"/>
      <c r="I53" s="16"/>
      <c r="J53" s="16"/>
      <c r="K53" s="16"/>
      <c r="L53" s="71">
        <v>28</v>
      </c>
      <c r="M53" s="76" t="s">
        <v>70</v>
      </c>
      <c r="N53" s="39"/>
      <c r="O53" s="39"/>
      <c r="P53" s="39"/>
      <c r="Q53" s="36"/>
      <c r="R53" s="74">
        <v>0</v>
      </c>
      <c r="S53" s="75"/>
    </row>
    <row r="54" spans="1:19" ht="20.25" customHeight="1">
      <c r="A54" s="111" t="s">
        <v>62</v>
      </c>
      <c r="B54" s="44"/>
      <c r="C54" s="44"/>
      <c r="D54" s="44"/>
      <c r="E54" s="44"/>
      <c r="F54" s="112"/>
      <c r="G54" s="113" t="s">
        <v>63</v>
      </c>
      <c r="H54" s="44"/>
      <c r="I54" s="44"/>
      <c r="J54" s="44"/>
      <c r="K54" s="44"/>
      <c r="L54" s="88">
        <v>29</v>
      </c>
      <c r="M54" s="89" t="s">
        <v>71</v>
      </c>
      <c r="N54" s="90"/>
      <c r="O54" s="90"/>
      <c r="P54" s="90"/>
      <c r="Q54" s="91"/>
      <c r="R54" s="58">
        <v>0</v>
      </c>
      <c r="S54" s="114"/>
    </row>
  </sheetData>
  <sheetProtection/>
  <printOptions horizontalCentered="1" verticalCentered="1"/>
  <pageMargins left="0.5905511975288391" right="0.5905511975288391" top="0.9055117964744568" bottom="0.9055117964744568" header="0" footer="0"/>
  <pageSetup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showGridLines="0" zoomScalePageLayoutView="0" workbookViewId="0" topLeftCell="A1">
      <pane ySplit="13" topLeftCell="A26" activePane="bottomLeft" state="frozen"/>
      <selection pane="topLeft" activeCell="A1" sqref="A1"/>
      <selection pane="bottomLeft" activeCell="B26" sqref="B26"/>
    </sheetView>
  </sheetViews>
  <sheetFormatPr defaultColWidth="9.28125" defaultRowHeight="12.75" customHeight="1"/>
  <cols>
    <col min="1" max="1" width="12.7109375" style="1" customWidth="1"/>
    <col min="2" max="2" width="55.7109375" style="1" customWidth="1"/>
    <col min="3" max="3" width="13.57421875" style="1" customWidth="1"/>
    <col min="4" max="5" width="13.7109375" style="1" hidden="1" customWidth="1"/>
    <col min="6" max="16384" width="9.28125" style="1" customWidth="1"/>
  </cols>
  <sheetData>
    <row r="1" spans="1:5" ht="18" customHeight="1">
      <c r="A1" s="115" t="s">
        <v>72</v>
      </c>
      <c r="B1" s="116"/>
      <c r="C1" s="116"/>
      <c r="D1" s="116"/>
      <c r="E1" s="116"/>
    </row>
    <row r="2" spans="1:5" ht="12" customHeight="1">
      <c r="A2" s="117" t="s">
        <v>73</v>
      </c>
      <c r="B2" s="118" t="str">
        <f>'Krycí list'!E5</f>
        <v>Stredna odborná škola ekonomická - výmena oplotenia ALT Betonové oplotenie</v>
      </c>
      <c r="C2" s="119"/>
      <c r="D2" s="119"/>
      <c r="E2" s="119"/>
    </row>
    <row r="3" spans="1:5" ht="12" customHeight="1">
      <c r="A3" s="117" t="s">
        <v>74</v>
      </c>
      <c r="B3" s="118" t="str">
        <f>'Krycí list'!E7</f>
        <v> </v>
      </c>
      <c r="C3" s="120"/>
      <c r="D3" s="118"/>
      <c r="E3" s="121"/>
    </row>
    <row r="4" spans="1:5" ht="12" customHeight="1">
      <c r="A4" s="117" t="s">
        <v>75</v>
      </c>
      <c r="B4" s="118" t="str">
        <f>'Krycí list'!E9</f>
        <v> </v>
      </c>
      <c r="C4" s="120"/>
      <c r="D4" s="118"/>
      <c r="E4" s="121"/>
    </row>
    <row r="5" spans="1:5" ht="12" customHeight="1">
      <c r="A5" s="118" t="s">
        <v>76</v>
      </c>
      <c r="B5" s="118" t="str">
        <f>'Krycí list'!P5</f>
        <v> </v>
      </c>
      <c r="C5" s="120"/>
      <c r="D5" s="118"/>
      <c r="E5" s="121"/>
    </row>
    <row r="6" spans="1:5" ht="6" customHeight="1">
      <c r="A6" s="118"/>
      <c r="B6" s="118"/>
      <c r="C6" s="120"/>
      <c r="D6" s="118"/>
      <c r="E6" s="121"/>
    </row>
    <row r="7" spans="1:5" ht="12" customHeight="1">
      <c r="A7" s="118" t="s">
        <v>77</v>
      </c>
      <c r="B7" s="118" t="str">
        <f>'Krycí list'!E26</f>
        <v>Stredná odborná škola ekonomická, Stojan 1, Spišská Nová Ves</v>
      </c>
      <c r="C7" s="120"/>
      <c r="D7" s="118"/>
      <c r="E7" s="121"/>
    </row>
    <row r="8" spans="1:5" ht="12" customHeight="1">
      <c r="A8" s="118" t="s">
        <v>78</v>
      </c>
      <c r="B8" s="118" t="str">
        <f>'Krycí list'!E28</f>
        <v> </v>
      </c>
      <c r="C8" s="120"/>
      <c r="D8" s="118"/>
      <c r="E8" s="121"/>
    </row>
    <row r="9" spans="1:5" ht="12" customHeight="1">
      <c r="A9" s="118" t="s">
        <v>79</v>
      </c>
      <c r="B9" s="118" t="s">
        <v>3</v>
      </c>
      <c r="C9" s="120"/>
      <c r="D9" s="118"/>
      <c r="E9" s="121"/>
    </row>
    <row r="10" spans="1:5" ht="6" customHeight="1">
      <c r="A10" s="116"/>
      <c r="B10" s="116"/>
      <c r="C10" s="116"/>
      <c r="D10" s="116"/>
      <c r="E10" s="116"/>
    </row>
    <row r="11" spans="1:5" ht="12" customHeight="1">
      <c r="A11" s="122" t="s">
        <v>80</v>
      </c>
      <c r="B11" s="123" t="s">
        <v>81</v>
      </c>
      <c r="C11" s="124" t="s">
        <v>82</v>
      </c>
      <c r="D11" s="125" t="s">
        <v>83</v>
      </c>
      <c r="E11" s="124" t="s">
        <v>84</v>
      </c>
    </row>
    <row r="12" spans="1:5" ht="12" customHeight="1">
      <c r="A12" s="126">
        <v>1</v>
      </c>
      <c r="B12" s="127">
        <v>2</v>
      </c>
      <c r="C12" s="128">
        <v>3</v>
      </c>
      <c r="D12" s="129">
        <v>4</v>
      </c>
      <c r="E12" s="128">
        <v>5</v>
      </c>
    </row>
    <row r="13" spans="1:5" ht="3.75" customHeight="1">
      <c r="A13" s="130"/>
      <c r="B13" s="130"/>
      <c r="C13" s="130"/>
      <c r="D13" s="130"/>
      <c r="E13" s="130"/>
    </row>
    <row r="14" spans="1:5" s="131" customFormat="1" ht="12.75" customHeight="1">
      <c r="A14" s="132" t="str">
        <f>Rozpocet!D14</f>
        <v>HSV</v>
      </c>
      <c r="B14" s="133" t="str">
        <f>Rozpocet!E14</f>
        <v>Práce a dodávky HSV</v>
      </c>
      <c r="C14" s="134">
        <f>Rozpocet!I14</f>
        <v>0</v>
      </c>
      <c r="D14" s="135">
        <f>Rozpocet!K14</f>
        <v>171.4343401106313</v>
      </c>
      <c r="E14" s="135">
        <f>Rozpocet!M14</f>
        <v>0</v>
      </c>
    </row>
    <row r="15" spans="1:5" s="131" customFormat="1" ht="12.75" customHeight="1">
      <c r="A15" s="136" t="str">
        <f>Rozpocet!D15</f>
        <v>1</v>
      </c>
      <c r="B15" s="137" t="str">
        <f>Rozpocet!E15</f>
        <v>Zemné práce</v>
      </c>
      <c r="C15" s="138">
        <f>Rozpocet!I15</f>
        <v>0</v>
      </c>
      <c r="D15" s="139">
        <f>Rozpocet!K15</f>
        <v>0</v>
      </c>
      <c r="E15" s="139">
        <f>Rozpocet!M15</f>
        <v>0</v>
      </c>
    </row>
    <row r="16" spans="1:5" s="131" customFormat="1" ht="12.75" customHeight="1">
      <c r="A16" s="136" t="str">
        <f>Rozpocet!D18</f>
        <v>2</v>
      </c>
      <c r="B16" s="137" t="str">
        <f>Rozpocet!E18</f>
        <v>Zakladanie</v>
      </c>
      <c r="C16" s="138">
        <f>Rozpocet!I18</f>
        <v>0</v>
      </c>
      <c r="D16" s="139">
        <f>Rozpocet!K18</f>
        <v>23.486753560631296</v>
      </c>
      <c r="E16" s="139">
        <f>Rozpocet!M18</f>
        <v>0</v>
      </c>
    </row>
    <row r="17" spans="1:5" s="131" customFormat="1" ht="12.75" customHeight="1">
      <c r="A17" s="136" t="str">
        <f>Rozpocet!D20</f>
        <v>3</v>
      </c>
      <c r="B17" s="137" t="str">
        <f>Rozpocet!E20</f>
        <v>Zvislé a kompletné konštrukcie</v>
      </c>
      <c r="C17" s="138">
        <f>Rozpocet!I20</f>
        <v>0</v>
      </c>
      <c r="D17" s="139">
        <f>Rozpocet!K20</f>
        <v>147.94758655</v>
      </c>
      <c r="E17" s="139">
        <f>Rozpocet!M20</f>
        <v>0</v>
      </c>
    </row>
    <row r="18" spans="1:5" s="131" customFormat="1" ht="12.75" customHeight="1">
      <c r="A18" s="136" t="str">
        <f>Rozpocet!D27</f>
        <v>9</v>
      </c>
      <c r="B18" s="137" t="str">
        <f>Rozpocet!E27</f>
        <v>Ostatné konštrukcie a práce-búranie</v>
      </c>
      <c r="C18" s="138">
        <f>Rozpocet!I27</f>
        <v>0</v>
      </c>
      <c r="D18" s="139">
        <f>Rozpocet!K27</f>
        <v>0</v>
      </c>
      <c r="E18" s="139">
        <f>Rozpocet!M27</f>
        <v>0</v>
      </c>
    </row>
    <row r="19" spans="1:5" s="131" customFormat="1" ht="12.75" customHeight="1">
      <c r="A19" s="136" t="str">
        <f>Rozpocet!D32</f>
        <v>99</v>
      </c>
      <c r="B19" s="137" t="str">
        <f>Rozpocet!E32</f>
        <v>Presun hmôt HSV</v>
      </c>
      <c r="C19" s="138">
        <f>Rozpocet!I32</f>
        <v>0</v>
      </c>
      <c r="D19" s="139">
        <f>Rozpocet!K32</f>
        <v>0</v>
      </c>
      <c r="E19" s="139">
        <f>Rozpocet!M32</f>
        <v>0</v>
      </c>
    </row>
    <row r="20" spans="1:5" s="131" customFormat="1" ht="12.75" customHeight="1">
      <c r="A20" s="132" t="str">
        <f>Rozpocet!D34</f>
        <v>PSV</v>
      </c>
      <c r="B20" s="133" t="str">
        <f>Rozpocet!E34</f>
        <v>Práce a dodávky PSV</v>
      </c>
      <c r="C20" s="134">
        <f>Rozpocet!I34</f>
        <v>0</v>
      </c>
      <c r="D20" s="135">
        <f>Rozpocet!K34</f>
        <v>0.830503718</v>
      </c>
      <c r="E20" s="135">
        <f>Rozpocet!M34</f>
        <v>4.403309999999999</v>
      </c>
    </row>
    <row r="21" spans="1:5" s="131" customFormat="1" ht="12.75" customHeight="1">
      <c r="A21" s="136" t="str">
        <f>Rozpocet!D35</f>
        <v>740</v>
      </c>
      <c r="B21" s="137" t="str">
        <f>Rozpocet!E35</f>
        <v>DMTZ</v>
      </c>
      <c r="C21" s="138">
        <f>Rozpocet!I35</f>
        <v>0</v>
      </c>
      <c r="D21" s="139">
        <f>Rozpocet!K35</f>
        <v>0</v>
      </c>
      <c r="E21" s="139">
        <f>Rozpocet!M35</f>
        <v>0</v>
      </c>
    </row>
    <row r="22" spans="1:5" s="131" customFormat="1" ht="12.75" customHeight="1">
      <c r="A22" s="136" t="str">
        <f>Rozpocet!D37</f>
        <v>767</v>
      </c>
      <c r="B22" s="137" t="str">
        <f>Rozpocet!E37</f>
        <v>Konštrukcie doplnkové kovové</v>
      </c>
      <c r="C22" s="138">
        <f>Rozpocet!I37</f>
        <v>0</v>
      </c>
      <c r="D22" s="139">
        <f>Rozpocet!K37</f>
        <v>0.830503718</v>
      </c>
      <c r="E22" s="139">
        <f>Rozpocet!M37</f>
        <v>4.403309999999999</v>
      </c>
    </row>
    <row r="23" spans="2:5" s="140" customFormat="1" ht="12.75" customHeight="1">
      <c r="B23" s="141" t="s">
        <v>85</v>
      </c>
      <c r="C23" s="142">
        <f>Rozpocet!I49</f>
        <v>0</v>
      </c>
      <c r="D23" s="143">
        <f>Rozpocet!K49</f>
        <v>172.26484382863129</v>
      </c>
      <c r="E23" s="143">
        <f>Rozpocet!M49</f>
        <v>4.403309999999999</v>
      </c>
    </row>
  </sheetData>
  <sheetProtection/>
  <printOptions horizontalCentered="1"/>
  <pageMargins left="1.1023621559143066" right="1.1023621559143066" top="0.787401556968689" bottom="0.787401556968689" header="0" footer="0"/>
  <pageSetup fitToHeight="999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7"/>
  <sheetViews>
    <sheetView showGridLines="0" tabSelected="1" zoomScalePageLayoutView="0" workbookViewId="0" topLeftCell="A1">
      <pane ySplit="13" topLeftCell="A49" activePane="bottomLeft" state="frozen"/>
      <selection pane="topLeft" activeCell="A1" sqref="A1"/>
      <selection pane="bottomLeft" activeCell="E77" sqref="E77"/>
    </sheetView>
  </sheetViews>
  <sheetFormatPr defaultColWidth="9.28125" defaultRowHeight="11.25" customHeight="1"/>
  <cols>
    <col min="1" max="1" width="5.7109375" style="1" customWidth="1"/>
    <col min="2" max="2" width="4.57421875" style="1" customWidth="1"/>
    <col min="3" max="3" width="4.7109375" style="1" customWidth="1"/>
    <col min="4" max="4" width="12.7109375" style="1" customWidth="1"/>
    <col min="5" max="5" width="55.7109375" style="1" customWidth="1"/>
    <col min="6" max="6" width="4.7109375" style="1" customWidth="1"/>
    <col min="7" max="7" width="9.57421875" style="1" customWidth="1"/>
    <col min="8" max="8" width="9.7109375" style="1" customWidth="1"/>
    <col min="9" max="9" width="12.7109375" style="1" customWidth="1"/>
    <col min="10" max="11" width="10.7109375" style="1" hidden="1" customWidth="1"/>
    <col min="12" max="12" width="9.7109375" style="1" hidden="1" customWidth="1"/>
    <col min="13" max="13" width="11.57421875" style="1" hidden="1" customWidth="1"/>
    <col min="14" max="14" width="6.00390625" style="1" customWidth="1"/>
    <col min="15" max="15" width="6.7109375" style="1" hidden="1" customWidth="1"/>
    <col min="16" max="16" width="7.28125" style="1" hidden="1" customWidth="1"/>
    <col min="17" max="16384" width="9.28125" style="1" customWidth="1"/>
  </cols>
  <sheetData>
    <row r="1" spans="1:16" ht="18" customHeight="1">
      <c r="A1" s="115" t="s">
        <v>86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5"/>
      <c r="P1" s="145"/>
    </row>
    <row r="2" spans="1:16" ht="11.25" customHeight="1">
      <c r="A2" s="117" t="s">
        <v>73</v>
      </c>
      <c r="B2" s="118"/>
      <c r="C2" s="118" t="str">
        <f>'Krycí list'!E5</f>
        <v>Stredna odborná škola ekonomická - výmena oplotenia ALT Betonové oplotenie</v>
      </c>
      <c r="D2" s="118"/>
      <c r="E2" s="118"/>
      <c r="F2" s="118"/>
      <c r="G2" s="118"/>
      <c r="H2" s="118"/>
      <c r="I2" s="118"/>
      <c r="J2" s="118"/>
      <c r="K2" s="118"/>
      <c r="L2" s="144"/>
      <c r="M2" s="144"/>
      <c r="N2" s="144"/>
      <c r="O2" s="145"/>
      <c r="P2" s="145"/>
    </row>
    <row r="3" spans="1:16" ht="11.25" customHeight="1">
      <c r="A3" s="117" t="s">
        <v>74</v>
      </c>
      <c r="B3" s="118"/>
      <c r="C3" s="118" t="str">
        <f>'Krycí list'!E7</f>
        <v> </v>
      </c>
      <c r="D3" s="118"/>
      <c r="E3" s="118"/>
      <c r="F3" s="118"/>
      <c r="G3" s="118"/>
      <c r="H3" s="118"/>
      <c r="I3" s="118"/>
      <c r="J3" s="118"/>
      <c r="K3" s="118"/>
      <c r="L3" s="144"/>
      <c r="M3" s="144"/>
      <c r="N3" s="144"/>
      <c r="O3" s="145"/>
      <c r="P3" s="145"/>
    </row>
    <row r="4" spans="1:16" ht="11.25" customHeight="1">
      <c r="A4" s="117" t="s">
        <v>75</v>
      </c>
      <c r="B4" s="118"/>
      <c r="C4" s="118" t="str">
        <f>'Krycí list'!E9</f>
        <v> </v>
      </c>
      <c r="D4" s="118"/>
      <c r="E4" s="118"/>
      <c r="F4" s="118"/>
      <c r="G4" s="118"/>
      <c r="H4" s="118"/>
      <c r="I4" s="118"/>
      <c r="J4" s="118"/>
      <c r="K4" s="118"/>
      <c r="L4" s="144"/>
      <c r="M4" s="144"/>
      <c r="N4" s="144"/>
      <c r="O4" s="145"/>
      <c r="P4" s="145"/>
    </row>
    <row r="5" spans="1:16" ht="11.25" customHeight="1">
      <c r="A5" s="118" t="s">
        <v>87</v>
      </c>
      <c r="B5" s="118"/>
      <c r="C5" s="118" t="str">
        <f>'Krycí list'!P5</f>
        <v> </v>
      </c>
      <c r="D5" s="118"/>
      <c r="E5" s="118"/>
      <c r="F5" s="118"/>
      <c r="G5" s="118"/>
      <c r="H5" s="118"/>
      <c r="I5" s="118"/>
      <c r="J5" s="118"/>
      <c r="K5" s="118"/>
      <c r="L5" s="144"/>
      <c r="M5" s="144"/>
      <c r="N5" s="144"/>
      <c r="O5" s="145"/>
      <c r="P5" s="145"/>
    </row>
    <row r="6" spans="1:16" ht="5.25" customHeight="1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44"/>
      <c r="M6" s="144"/>
      <c r="N6" s="144"/>
      <c r="O6" s="145"/>
      <c r="P6" s="145"/>
    </row>
    <row r="7" spans="1:16" ht="11.25" customHeight="1">
      <c r="A7" s="118" t="s">
        <v>77</v>
      </c>
      <c r="B7" s="118"/>
      <c r="C7" s="118" t="str">
        <f>'Krycí list'!E26</f>
        <v>Stredná odborná škola ekonomická, Stojan 1, Spišská Nová Ves</v>
      </c>
      <c r="D7" s="118"/>
      <c r="E7" s="118"/>
      <c r="F7" s="118"/>
      <c r="G7" s="118"/>
      <c r="H7" s="118"/>
      <c r="I7" s="118"/>
      <c r="J7" s="118"/>
      <c r="K7" s="118"/>
      <c r="L7" s="144"/>
      <c r="M7" s="144"/>
      <c r="N7" s="144"/>
      <c r="O7" s="145"/>
      <c r="P7" s="145"/>
    </row>
    <row r="8" spans="1:16" ht="11.25" customHeight="1">
      <c r="A8" s="118" t="s">
        <v>78</v>
      </c>
      <c r="B8" s="118"/>
      <c r="C8" s="118" t="str">
        <f>'Krycí list'!E28</f>
        <v> </v>
      </c>
      <c r="D8" s="118"/>
      <c r="E8" s="118"/>
      <c r="F8" s="118"/>
      <c r="G8" s="118"/>
      <c r="H8" s="118"/>
      <c r="I8" s="118"/>
      <c r="J8" s="118"/>
      <c r="K8" s="118"/>
      <c r="L8" s="144"/>
      <c r="M8" s="144"/>
      <c r="N8" s="144"/>
      <c r="O8" s="145"/>
      <c r="P8" s="145"/>
    </row>
    <row r="9" spans="1:16" ht="11.25" customHeight="1">
      <c r="A9" s="118" t="s">
        <v>79</v>
      </c>
      <c r="B9" s="118"/>
      <c r="C9" s="118" t="s">
        <v>3</v>
      </c>
      <c r="D9" s="118"/>
      <c r="E9" s="118"/>
      <c r="F9" s="118"/>
      <c r="G9" s="118"/>
      <c r="H9" s="118"/>
      <c r="I9" s="118"/>
      <c r="J9" s="118"/>
      <c r="K9" s="118"/>
      <c r="L9" s="144"/>
      <c r="M9" s="144"/>
      <c r="N9" s="144"/>
      <c r="O9" s="145"/>
      <c r="P9" s="145"/>
    </row>
    <row r="10" spans="1:16" ht="6" customHeight="1">
      <c r="A10" s="144"/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5"/>
      <c r="P10" s="145"/>
    </row>
    <row r="11" spans="1:16" ht="21.75" customHeight="1">
      <c r="A11" s="122" t="s">
        <v>88</v>
      </c>
      <c r="B11" s="123" t="s">
        <v>89</v>
      </c>
      <c r="C11" s="123" t="s">
        <v>90</v>
      </c>
      <c r="D11" s="123" t="s">
        <v>91</v>
      </c>
      <c r="E11" s="123" t="s">
        <v>81</v>
      </c>
      <c r="F11" s="123" t="s">
        <v>92</v>
      </c>
      <c r="G11" s="123" t="s">
        <v>93</v>
      </c>
      <c r="H11" s="123" t="s">
        <v>94</v>
      </c>
      <c r="I11" s="123" t="s">
        <v>82</v>
      </c>
      <c r="J11" s="123" t="s">
        <v>95</v>
      </c>
      <c r="K11" s="123" t="s">
        <v>83</v>
      </c>
      <c r="L11" s="123" t="s">
        <v>96</v>
      </c>
      <c r="M11" s="123" t="s">
        <v>97</v>
      </c>
      <c r="N11" s="124" t="s">
        <v>98</v>
      </c>
      <c r="O11" s="146" t="s">
        <v>99</v>
      </c>
      <c r="P11" s="147" t="s">
        <v>100</v>
      </c>
    </row>
    <row r="12" spans="1:16" ht="11.25" customHeight="1">
      <c r="A12" s="126">
        <v>1</v>
      </c>
      <c r="B12" s="127">
        <v>2</v>
      </c>
      <c r="C12" s="127">
        <v>3</v>
      </c>
      <c r="D12" s="127">
        <v>4</v>
      </c>
      <c r="E12" s="127">
        <v>5</v>
      </c>
      <c r="F12" s="127">
        <v>6</v>
      </c>
      <c r="G12" s="127">
        <v>7</v>
      </c>
      <c r="H12" s="127">
        <v>8</v>
      </c>
      <c r="I12" s="127">
        <v>9</v>
      </c>
      <c r="J12" s="127"/>
      <c r="K12" s="127"/>
      <c r="L12" s="127"/>
      <c r="M12" s="127"/>
      <c r="N12" s="128">
        <v>10</v>
      </c>
      <c r="O12" s="148">
        <v>11</v>
      </c>
      <c r="P12" s="149">
        <v>12</v>
      </c>
    </row>
    <row r="13" spans="1:16" ht="3.75" customHeight="1">
      <c r="A13" s="144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50"/>
      <c r="O13" s="151"/>
      <c r="P13" s="152"/>
    </row>
    <row r="14" spans="1:16" s="131" customFormat="1" ht="12.75" customHeight="1">
      <c r="A14" s="153"/>
      <c r="B14" s="154" t="s">
        <v>59</v>
      </c>
      <c r="C14" s="153"/>
      <c r="D14" s="153" t="s">
        <v>38</v>
      </c>
      <c r="E14" s="153" t="s">
        <v>101</v>
      </c>
      <c r="F14" s="153"/>
      <c r="G14" s="153"/>
      <c r="H14" s="153"/>
      <c r="I14" s="155">
        <f>I15+I18+I20+I27+I32</f>
        <v>0</v>
      </c>
      <c r="J14" s="153"/>
      <c r="K14" s="156">
        <f>K15+K18+K20+K27+K32</f>
        <v>171.4343401106313</v>
      </c>
      <c r="L14" s="153"/>
      <c r="M14" s="156">
        <f>M15+M18+M20+M27+M32</f>
        <v>0</v>
      </c>
      <c r="N14" s="153"/>
      <c r="P14" s="133" t="s">
        <v>102</v>
      </c>
    </row>
    <row r="15" spans="2:16" s="131" customFormat="1" ht="12.75" customHeight="1">
      <c r="B15" s="136" t="s">
        <v>59</v>
      </c>
      <c r="D15" s="137" t="s">
        <v>103</v>
      </c>
      <c r="E15" s="137" t="s">
        <v>104</v>
      </c>
      <c r="I15" s="138">
        <f>SUM(I16:I17)</f>
        <v>0</v>
      </c>
      <c r="K15" s="139">
        <f>SUM(K16:K17)</f>
        <v>0</v>
      </c>
      <c r="M15" s="139">
        <f>SUM(M16:M17)</f>
        <v>0</v>
      </c>
      <c r="P15" s="137" t="s">
        <v>103</v>
      </c>
    </row>
    <row r="16" spans="1:16" s="16" customFormat="1" ht="12.75" customHeight="1">
      <c r="A16" s="157" t="s">
        <v>103</v>
      </c>
      <c r="B16" s="157" t="s">
        <v>105</v>
      </c>
      <c r="C16" s="157" t="s">
        <v>106</v>
      </c>
      <c r="D16" s="16" t="s">
        <v>107</v>
      </c>
      <c r="E16" s="16" t="s">
        <v>108</v>
      </c>
      <c r="F16" s="157" t="s">
        <v>109</v>
      </c>
      <c r="G16" s="158">
        <v>8.928</v>
      </c>
      <c r="H16" s="159"/>
      <c r="I16" s="159">
        <f>ROUND(G16*H16,3)</f>
        <v>0</v>
      </c>
      <c r="J16" s="160">
        <v>0</v>
      </c>
      <c r="K16" s="158">
        <f>G16*J16</f>
        <v>0</v>
      </c>
      <c r="L16" s="160">
        <v>0</v>
      </c>
      <c r="M16" s="158">
        <f>G16*L16</f>
        <v>0</v>
      </c>
      <c r="N16" s="161">
        <v>20</v>
      </c>
      <c r="O16" s="162">
        <v>4</v>
      </c>
      <c r="P16" s="16" t="s">
        <v>110</v>
      </c>
    </row>
    <row r="17" spans="1:16" s="16" customFormat="1" ht="12.75" customHeight="1">
      <c r="A17" s="157" t="s">
        <v>110</v>
      </c>
      <c r="B17" s="157" t="s">
        <v>105</v>
      </c>
      <c r="C17" s="157" t="s">
        <v>106</v>
      </c>
      <c r="D17" s="16" t="s">
        <v>111</v>
      </c>
      <c r="E17" s="16" t="s">
        <v>112</v>
      </c>
      <c r="F17" s="157" t="s">
        <v>109</v>
      </c>
      <c r="G17" s="158">
        <v>2.54</v>
      </c>
      <c r="H17" s="159"/>
      <c r="I17" s="159">
        <f>ROUND(G17*H17,3)</f>
        <v>0</v>
      </c>
      <c r="J17" s="160">
        <v>0</v>
      </c>
      <c r="K17" s="158">
        <f>G17*J17</f>
        <v>0</v>
      </c>
      <c r="L17" s="160">
        <v>0</v>
      </c>
      <c r="M17" s="158">
        <f>G17*L17</f>
        <v>0</v>
      </c>
      <c r="N17" s="161">
        <v>20</v>
      </c>
      <c r="O17" s="162">
        <v>4</v>
      </c>
      <c r="P17" s="16" t="s">
        <v>110</v>
      </c>
    </row>
    <row r="18" spans="2:16" s="131" customFormat="1" ht="12.75" customHeight="1">
      <c r="B18" s="136" t="s">
        <v>59</v>
      </c>
      <c r="D18" s="137" t="s">
        <v>110</v>
      </c>
      <c r="E18" s="137" t="s">
        <v>113</v>
      </c>
      <c r="I18" s="138">
        <f>I19</f>
        <v>0</v>
      </c>
      <c r="K18" s="139">
        <f>K19</f>
        <v>23.486753560631296</v>
      </c>
      <c r="M18" s="139">
        <f>M19</f>
        <v>0</v>
      </c>
      <c r="P18" s="137" t="s">
        <v>103</v>
      </c>
    </row>
    <row r="19" spans="1:16" s="16" customFormat="1" ht="12.75" customHeight="1">
      <c r="A19" s="157" t="s">
        <v>114</v>
      </c>
      <c r="B19" s="157" t="s">
        <v>105</v>
      </c>
      <c r="C19" s="157" t="s">
        <v>115</v>
      </c>
      <c r="D19" s="16" t="s">
        <v>116</v>
      </c>
      <c r="E19" s="16" t="s">
        <v>117</v>
      </c>
      <c r="F19" s="157" t="s">
        <v>109</v>
      </c>
      <c r="G19" s="158">
        <v>9.374</v>
      </c>
      <c r="H19" s="159"/>
      <c r="I19" s="159">
        <f>ROUND(G19*H19,3)</f>
        <v>0</v>
      </c>
      <c r="J19" s="160">
        <v>2.505520968704</v>
      </c>
      <c r="K19" s="158">
        <f>G19*J19</f>
        <v>23.486753560631296</v>
      </c>
      <c r="L19" s="160">
        <v>0</v>
      </c>
      <c r="M19" s="158">
        <f>G19*L19</f>
        <v>0</v>
      </c>
      <c r="N19" s="161">
        <v>20</v>
      </c>
      <c r="O19" s="162">
        <v>4</v>
      </c>
      <c r="P19" s="16" t="s">
        <v>110</v>
      </c>
    </row>
    <row r="20" spans="2:16" s="131" customFormat="1" ht="12.75" customHeight="1">
      <c r="B20" s="136" t="s">
        <v>59</v>
      </c>
      <c r="D20" s="137" t="s">
        <v>114</v>
      </c>
      <c r="E20" s="137" t="s">
        <v>118</v>
      </c>
      <c r="I20" s="138">
        <f>SUM(I21:I26)</f>
        <v>0</v>
      </c>
      <c r="K20" s="139">
        <f>SUM(K21:K26)</f>
        <v>147.94758655</v>
      </c>
      <c r="M20" s="139">
        <f>SUM(M21:M26)</f>
        <v>0</v>
      </c>
      <c r="P20" s="137" t="s">
        <v>103</v>
      </c>
    </row>
    <row r="21" spans="1:16" s="16" customFormat="1" ht="12.75" customHeight="1">
      <c r="A21" s="157" t="s">
        <v>119</v>
      </c>
      <c r="B21" s="157" t="s">
        <v>105</v>
      </c>
      <c r="C21" s="157" t="s">
        <v>120</v>
      </c>
      <c r="D21" s="16" t="s">
        <v>121</v>
      </c>
      <c r="E21" s="16" t="s">
        <v>122</v>
      </c>
      <c r="F21" s="157" t="s">
        <v>123</v>
      </c>
      <c r="G21" s="158">
        <v>93</v>
      </c>
      <c r="H21" s="159"/>
      <c r="I21" s="159">
        <f aca="true" t="shared" si="0" ref="I21:I26">ROUND(G21*H21,3)</f>
        <v>0</v>
      </c>
      <c r="J21" s="160">
        <v>0.24304321</v>
      </c>
      <c r="K21" s="158">
        <f aca="true" t="shared" si="1" ref="K21:K26">G21*J21</f>
        <v>22.60301853</v>
      </c>
      <c r="L21" s="160">
        <v>0</v>
      </c>
      <c r="M21" s="158">
        <f aca="true" t="shared" si="2" ref="M21:M26">G21*L21</f>
        <v>0</v>
      </c>
      <c r="N21" s="161">
        <v>20</v>
      </c>
      <c r="O21" s="162">
        <v>4</v>
      </c>
      <c r="P21" s="16" t="s">
        <v>110</v>
      </c>
    </row>
    <row r="22" spans="1:16" s="16" customFormat="1" ht="12.75" customHeight="1">
      <c r="A22" s="163" t="s">
        <v>124</v>
      </c>
      <c r="B22" s="163" t="s">
        <v>125</v>
      </c>
      <c r="C22" s="163" t="s">
        <v>126</v>
      </c>
      <c r="D22" s="164" t="s">
        <v>127</v>
      </c>
      <c r="E22" s="164" t="s">
        <v>128</v>
      </c>
      <c r="F22" s="163" t="s">
        <v>123</v>
      </c>
      <c r="G22" s="165">
        <v>93.93</v>
      </c>
      <c r="H22" s="166"/>
      <c r="I22" s="166">
        <f t="shared" si="0"/>
        <v>0</v>
      </c>
      <c r="J22" s="167">
        <v>0.101</v>
      </c>
      <c r="K22" s="165">
        <f t="shared" si="1"/>
        <v>9.486930000000001</v>
      </c>
      <c r="L22" s="167">
        <v>0</v>
      </c>
      <c r="M22" s="165">
        <f t="shared" si="2"/>
        <v>0</v>
      </c>
      <c r="N22" s="168">
        <v>20</v>
      </c>
      <c r="O22" s="169">
        <v>8</v>
      </c>
      <c r="P22" s="164" t="s">
        <v>110</v>
      </c>
    </row>
    <row r="23" spans="1:16" s="16" customFormat="1" ht="12.75" customHeight="1">
      <c r="A23" s="157" t="s">
        <v>129</v>
      </c>
      <c r="B23" s="157" t="s">
        <v>105</v>
      </c>
      <c r="C23" s="157" t="s">
        <v>120</v>
      </c>
      <c r="D23" s="16" t="s">
        <v>130</v>
      </c>
      <c r="E23" s="16" t="s">
        <v>131</v>
      </c>
      <c r="F23" s="157" t="s">
        <v>123</v>
      </c>
      <c r="G23" s="158">
        <v>4</v>
      </c>
      <c r="H23" s="159"/>
      <c r="I23" s="159">
        <f t="shared" si="0"/>
        <v>0</v>
      </c>
      <c r="J23" s="160">
        <v>0.121521605</v>
      </c>
      <c r="K23" s="158">
        <f t="shared" si="1"/>
        <v>0.48608642</v>
      </c>
      <c r="L23" s="160">
        <v>0</v>
      </c>
      <c r="M23" s="158">
        <f t="shared" si="2"/>
        <v>0</v>
      </c>
      <c r="N23" s="161">
        <v>20</v>
      </c>
      <c r="O23" s="162">
        <v>4</v>
      </c>
      <c r="P23" s="16" t="s">
        <v>110</v>
      </c>
    </row>
    <row r="24" spans="1:16" s="16" customFormat="1" ht="12.75" customHeight="1">
      <c r="A24" s="163" t="s">
        <v>132</v>
      </c>
      <c r="B24" s="163" t="s">
        <v>125</v>
      </c>
      <c r="C24" s="163" t="s">
        <v>126</v>
      </c>
      <c r="D24" s="164" t="s">
        <v>133</v>
      </c>
      <c r="E24" s="164" t="s">
        <v>134</v>
      </c>
      <c r="F24" s="163" t="s">
        <v>123</v>
      </c>
      <c r="G24" s="165">
        <v>4</v>
      </c>
      <c r="H24" s="166"/>
      <c r="I24" s="166">
        <f t="shared" si="0"/>
        <v>0</v>
      </c>
      <c r="J24" s="167">
        <v>0.011</v>
      </c>
      <c r="K24" s="165">
        <f t="shared" si="1"/>
        <v>0.044</v>
      </c>
      <c r="L24" s="167">
        <v>0</v>
      </c>
      <c r="M24" s="165">
        <f t="shared" si="2"/>
        <v>0</v>
      </c>
      <c r="N24" s="168">
        <v>20</v>
      </c>
      <c r="O24" s="169">
        <v>8</v>
      </c>
      <c r="P24" s="164" t="s">
        <v>110</v>
      </c>
    </row>
    <row r="25" spans="1:16" s="16" customFormat="1" ht="12.75" customHeight="1">
      <c r="A25" s="157" t="s">
        <v>135</v>
      </c>
      <c r="B25" s="157" t="s">
        <v>105</v>
      </c>
      <c r="C25" s="157" t="s">
        <v>120</v>
      </c>
      <c r="D25" s="16" t="s">
        <v>136</v>
      </c>
      <c r="E25" s="16" t="s">
        <v>137</v>
      </c>
      <c r="F25" s="157" t="s">
        <v>123</v>
      </c>
      <c r="G25" s="158">
        <v>372</v>
      </c>
      <c r="H25" s="159"/>
      <c r="I25" s="159">
        <f t="shared" si="0"/>
        <v>0</v>
      </c>
      <c r="J25" s="160">
        <v>0.0070203</v>
      </c>
      <c r="K25" s="158">
        <f t="shared" si="1"/>
        <v>2.6115516</v>
      </c>
      <c r="L25" s="160">
        <v>0</v>
      </c>
      <c r="M25" s="158">
        <f t="shared" si="2"/>
        <v>0</v>
      </c>
      <c r="N25" s="161">
        <v>20</v>
      </c>
      <c r="O25" s="162">
        <v>4</v>
      </c>
      <c r="P25" s="16" t="s">
        <v>110</v>
      </c>
    </row>
    <row r="26" spans="1:16" s="16" customFormat="1" ht="12.75" customHeight="1">
      <c r="A26" s="163" t="s">
        <v>138</v>
      </c>
      <c r="B26" s="163" t="s">
        <v>125</v>
      </c>
      <c r="C26" s="163" t="s">
        <v>126</v>
      </c>
      <c r="D26" s="164" t="s">
        <v>139</v>
      </c>
      <c r="E26" s="164" t="s">
        <v>140</v>
      </c>
      <c r="F26" s="163" t="s">
        <v>123</v>
      </c>
      <c r="G26" s="165">
        <v>375.72</v>
      </c>
      <c r="H26" s="166"/>
      <c r="I26" s="166">
        <f t="shared" si="0"/>
        <v>0</v>
      </c>
      <c r="J26" s="167">
        <v>0.3</v>
      </c>
      <c r="K26" s="165">
        <f t="shared" si="1"/>
        <v>112.71600000000001</v>
      </c>
      <c r="L26" s="167">
        <v>0</v>
      </c>
      <c r="M26" s="165">
        <f t="shared" si="2"/>
        <v>0</v>
      </c>
      <c r="N26" s="168">
        <v>20</v>
      </c>
      <c r="O26" s="169">
        <v>8</v>
      </c>
      <c r="P26" s="164" t="s">
        <v>110</v>
      </c>
    </row>
    <row r="27" spans="2:16" s="131" customFormat="1" ht="12.75" customHeight="1">
      <c r="B27" s="136" t="s">
        <v>59</v>
      </c>
      <c r="D27" s="137" t="s">
        <v>138</v>
      </c>
      <c r="E27" s="137" t="s">
        <v>141</v>
      </c>
      <c r="I27" s="138">
        <f>SUM(I28:I31)</f>
        <v>0</v>
      </c>
      <c r="K27" s="139">
        <f>SUM(K28:K31)</f>
        <v>0</v>
      </c>
      <c r="M27" s="139">
        <f>SUM(M28:M31)</f>
        <v>0</v>
      </c>
      <c r="P27" s="137" t="s">
        <v>103</v>
      </c>
    </row>
    <row r="28" spans="1:16" s="16" customFormat="1" ht="12.75" customHeight="1">
      <c r="A28" s="157" t="s">
        <v>142</v>
      </c>
      <c r="B28" s="157" t="s">
        <v>105</v>
      </c>
      <c r="C28" s="157" t="s">
        <v>143</v>
      </c>
      <c r="D28" s="16" t="s">
        <v>144</v>
      </c>
      <c r="E28" s="16" t="s">
        <v>145</v>
      </c>
      <c r="F28" s="157" t="s">
        <v>146</v>
      </c>
      <c r="G28" s="158">
        <v>4.403</v>
      </c>
      <c r="H28" s="159"/>
      <c r="I28" s="159">
        <f>ROUND(G28*H28,3)</f>
        <v>0</v>
      </c>
      <c r="J28" s="160">
        <v>0</v>
      </c>
      <c r="K28" s="158">
        <f>G28*J28</f>
        <v>0</v>
      </c>
      <c r="L28" s="160">
        <v>0</v>
      </c>
      <c r="M28" s="158">
        <f>G28*L28</f>
        <v>0</v>
      </c>
      <c r="N28" s="161">
        <v>20</v>
      </c>
      <c r="O28" s="162">
        <v>4</v>
      </c>
      <c r="P28" s="16" t="s">
        <v>110</v>
      </c>
    </row>
    <row r="29" spans="1:16" s="16" customFormat="1" ht="12.75" customHeight="1">
      <c r="A29" s="157" t="s">
        <v>147</v>
      </c>
      <c r="B29" s="157" t="s">
        <v>105</v>
      </c>
      <c r="C29" s="157" t="s">
        <v>143</v>
      </c>
      <c r="D29" s="16" t="s">
        <v>148</v>
      </c>
      <c r="E29" s="16" t="s">
        <v>149</v>
      </c>
      <c r="F29" s="157" t="s">
        <v>146</v>
      </c>
      <c r="G29" s="158">
        <v>44.03</v>
      </c>
      <c r="H29" s="159"/>
      <c r="I29" s="159">
        <f>ROUND(G29*H29,3)</f>
        <v>0</v>
      </c>
      <c r="J29" s="160">
        <v>0</v>
      </c>
      <c r="K29" s="158">
        <f>G29*J29</f>
        <v>0</v>
      </c>
      <c r="L29" s="160">
        <v>0</v>
      </c>
      <c r="M29" s="158">
        <f>G29*L29</f>
        <v>0</v>
      </c>
      <c r="N29" s="161">
        <v>20</v>
      </c>
      <c r="O29" s="162">
        <v>4</v>
      </c>
      <c r="P29" s="16" t="s">
        <v>110</v>
      </c>
    </row>
    <row r="30" spans="1:16" s="16" customFormat="1" ht="12.75" customHeight="1">
      <c r="A30" s="157" t="s">
        <v>150</v>
      </c>
      <c r="B30" s="157" t="s">
        <v>105</v>
      </c>
      <c r="C30" s="157" t="s">
        <v>143</v>
      </c>
      <c r="D30" s="16" t="s">
        <v>151</v>
      </c>
      <c r="E30" s="16" t="s">
        <v>152</v>
      </c>
      <c r="F30" s="157" t="s">
        <v>146</v>
      </c>
      <c r="G30" s="158">
        <v>4.403</v>
      </c>
      <c r="H30" s="159"/>
      <c r="I30" s="159">
        <f>ROUND(G30*H30,3)</f>
        <v>0</v>
      </c>
      <c r="J30" s="160">
        <v>0</v>
      </c>
      <c r="K30" s="158">
        <f>G30*J30</f>
        <v>0</v>
      </c>
      <c r="L30" s="160">
        <v>0</v>
      </c>
      <c r="M30" s="158">
        <f>G30*L30</f>
        <v>0</v>
      </c>
      <c r="N30" s="161">
        <v>20</v>
      </c>
      <c r="O30" s="162">
        <v>4</v>
      </c>
      <c r="P30" s="16" t="s">
        <v>110</v>
      </c>
    </row>
    <row r="31" spans="1:16" s="16" customFormat="1" ht="12.75" customHeight="1">
      <c r="A31" s="157" t="s">
        <v>153</v>
      </c>
      <c r="B31" s="157" t="s">
        <v>105</v>
      </c>
      <c r="C31" s="157" t="s">
        <v>143</v>
      </c>
      <c r="D31" s="16" t="s">
        <v>154</v>
      </c>
      <c r="E31" s="16" t="s">
        <v>155</v>
      </c>
      <c r="F31" s="157" t="s">
        <v>146</v>
      </c>
      <c r="G31" s="158">
        <v>4.403</v>
      </c>
      <c r="H31" s="159"/>
      <c r="I31" s="159">
        <f>ROUND(G31*H31,3)</f>
        <v>0</v>
      </c>
      <c r="J31" s="160">
        <v>0</v>
      </c>
      <c r="K31" s="158">
        <f>G31*J31</f>
        <v>0</v>
      </c>
      <c r="L31" s="160">
        <v>0</v>
      </c>
      <c r="M31" s="158">
        <f>G31*L31</f>
        <v>0</v>
      </c>
      <c r="N31" s="161">
        <v>20</v>
      </c>
      <c r="O31" s="162">
        <v>4</v>
      </c>
      <c r="P31" s="16" t="s">
        <v>110</v>
      </c>
    </row>
    <row r="32" spans="2:16" s="131" customFormat="1" ht="12.75" customHeight="1">
      <c r="B32" s="136" t="s">
        <v>59</v>
      </c>
      <c r="D32" s="137" t="s">
        <v>156</v>
      </c>
      <c r="E32" s="137" t="s">
        <v>157</v>
      </c>
      <c r="I32" s="138">
        <f>I33</f>
        <v>0</v>
      </c>
      <c r="K32" s="139">
        <f>K33</f>
        <v>0</v>
      </c>
      <c r="M32" s="139">
        <f>M33</f>
        <v>0</v>
      </c>
      <c r="P32" s="137" t="s">
        <v>103</v>
      </c>
    </row>
    <row r="33" spans="1:16" s="16" customFormat="1" ht="12.75" customHeight="1">
      <c r="A33" s="157" t="s">
        <v>158</v>
      </c>
      <c r="B33" s="157" t="s">
        <v>105</v>
      </c>
      <c r="C33" s="157" t="s">
        <v>120</v>
      </c>
      <c r="D33" s="16" t="s">
        <v>159</v>
      </c>
      <c r="E33" s="16" t="s">
        <v>160</v>
      </c>
      <c r="F33" s="157" t="s">
        <v>146</v>
      </c>
      <c r="G33" s="158">
        <v>81.124</v>
      </c>
      <c r="H33" s="159"/>
      <c r="I33" s="159">
        <f>ROUND(G33*H33,3)</f>
        <v>0</v>
      </c>
      <c r="J33" s="160">
        <v>0</v>
      </c>
      <c r="K33" s="158">
        <f>G33*J33</f>
        <v>0</v>
      </c>
      <c r="L33" s="160">
        <v>0</v>
      </c>
      <c r="M33" s="158">
        <f>G33*L33</f>
        <v>0</v>
      </c>
      <c r="N33" s="161">
        <v>20</v>
      </c>
      <c r="O33" s="162">
        <v>4</v>
      </c>
      <c r="P33" s="16" t="s">
        <v>110</v>
      </c>
    </row>
    <row r="34" spans="2:16" s="131" customFormat="1" ht="12.75" customHeight="1">
      <c r="B34" s="132" t="s">
        <v>59</v>
      </c>
      <c r="D34" s="133" t="s">
        <v>46</v>
      </c>
      <c r="E34" s="133" t="s">
        <v>161</v>
      </c>
      <c r="I34" s="134">
        <f>I35+I37</f>
        <v>0</v>
      </c>
      <c r="K34" s="135">
        <f>K35+K37</f>
        <v>0.830503718</v>
      </c>
      <c r="M34" s="135">
        <f>M35+M37</f>
        <v>4.403309999999999</v>
      </c>
      <c r="P34" s="133" t="s">
        <v>102</v>
      </c>
    </row>
    <row r="35" spans="2:16" s="131" customFormat="1" ht="12.75" customHeight="1">
      <c r="B35" s="136" t="s">
        <v>59</v>
      </c>
      <c r="D35" s="137" t="s">
        <v>162</v>
      </c>
      <c r="E35" s="137" t="s">
        <v>163</v>
      </c>
      <c r="I35" s="138">
        <f>I36</f>
        <v>0</v>
      </c>
      <c r="K35" s="139">
        <f>K36</f>
        <v>0</v>
      </c>
      <c r="M35" s="139">
        <f>M36</f>
        <v>0</v>
      </c>
      <c r="P35" s="137" t="s">
        <v>103</v>
      </c>
    </row>
    <row r="36" spans="1:16" s="16" customFormat="1" ht="12.75" customHeight="1">
      <c r="A36" s="157" t="s">
        <v>164</v>
      </c>
      <c r="B36" s="157" t="s">
        <v>105</v>
      </c>
      <c r="C36" s="157" t="s">
        <v>162</v>
      </c>
      <c r="D36" s="16" t="s">
        <v>165</v>
      </c>
      <c r="E36" s="16" t="s">
        <v>166</v>
      </c>
      <c r="F36" s="157" t="s">
        <v>123</v>
      </c>
      <c r="G36" s="158">
        <v>10</v>
      </c>
      <c r="H36" s="159"/>
      <c r="I36" s="159">
        <f>ROUND(G36*H36,3)</f>
        <v>0</v>
      </c>
      <c r="J36" s="160">
        <v>0</v>
      </c>
      <c r="K36" s="158">
        <f>G36*J36</f>
        <v>0</v>
      </c>
      <c r="L36" s="160">
        <v>0</v>
      </c>
      <c r="M36" s="158">
        <f>G36*L36</f>
        <v>0</v>
      </c>
      <c r="N36" s="161">
        <v>20</v>
      </c>
      <c r="O36" s="162">
        <v>16</v>
      </c>
      <c r="P36" s="16" t="s">
        <v>110</v>
      </c>
    </row>
    <row r="37" spans="2:16" s="131" customFormat="1" ht="12.75" customHeight="1">
      <c r="B37" s="136" t="s">
        <v>59</v>
      </c>
      <c r="D37" s="137" t="s">
        <v>167</v>
      </c>
      <c r="E37" s="137" t="s">
        <v>168</v>
      </c>
      <c r="I37" s="138">
        <f>SUM(I38:I48)</f>
        <v>0</v>
      </c>
      <c r="K37" s="139">
        <f>SUM(K38:K48)</f>
        <v>0.830503718</v>
      </c>
      <c r="M37" s="139">
        <f>SUM(M38:M48)</f>
        <v>4.403309999999999</v>
      </c>
      <c r="P37" s="137" t="s">
        <v>103</v>
      </c>
    </row>
    <row r="38" spans="1:16" s="16" customFormat="1" ht="12.75" customHeight="1">
      <c r="A38" s="157" t="s">
        <v>169</v>
      </c>
      <c r="B38" s="157" t="s">
        <v>105</v>
      </c>
      <c r="C38" s="157" t="s">
        <v>167</v>
      </c>
      <c r="D38" s="16" t="s">
        <v>170</v>
      </c>
      <c r="E38" s="16" t="s">
        <v>171</v>
      </c>
      <c r="F38" s="157" t="s">
        <v>172</v>
      </c>
      <c r="G38" s="158">
        <v>185</v>
      </c>
      <c r="H38" s="159"/>
      <c r="I38" s="159">
        <f aca="true" t="shared" si="3" ref="I38:I48">ROUND(G38*H38,3)</f>
        <v>0</v>
      </c>
      <c r="J38" s="160">
        <v>0</v>
      </c>
      <c r="K38" s="158">
        <f aca="true" t="shared" si="4" ref="K38:K48">G38*J38</f>
        <v>0</v>
      </c>
      <c r="L38" s="160">
        <v>0</v>
      </c>
      <c r="M38" s="158">
        <f aca="true" t="shared" si="5" ref="M38:M48">G38*L38</f>
        <v>0</v>
      </c>
      <c r="N38" s="161">
        <v>20</v>
      </c>
      <c r="O38" s="162">
        <v>16</v>
      </c>
      <c r="P38" s="16" t="s">
        <v>110</v>
      </c>
    </row>
    <row r="39" spans="1:16" s="16" customFormat="1" ht="12.75" customHeight="1">
      <c r="A39" s="163" t="s">
        <v>173</v>
      </c>
      <c r="B39" s="163" t="s">
        <v>125</v>
      </c>
      <c r="C39" s="163" t="s">
        <v>126</v>
      </c>
      <c r="D39" s="164" t="s">
        <v>174</v>
      </c>
      <c r="E39" s="164" t="s">
        <v>175</v>
      </c>
      <c r="F39" s="163" t="s">
        <v>176</v>
      </c>
      <c r="G39" s="165">
        <v>91.5</v>
      </c>
      <c r="H39" s="166"/>
      <c r="I39" s="166">
        <f t="shared" si="3"/>
        <v>0</v>
      </c>
      <c r="J39" s="167">
        <v>0.001</v>
      </c>
      <c r="K39" s="165">
        <f t="shared" si="4"/>
        <v>0.0915</v>
      </c>
      <c r="L39" s="167">
        <v>0</v>
      </c>
      <c r="M39" s="165">
        <f t="shared" si="5"/>
        <v>0</v>
      </c>
      <c r="N39" s="168">
        <v>20</v>
      </c>
      <c r="O39" s="169">
        <v>32</v>
      </c>
      <c r="P39" s="164" t="s">
        <v>110</v>
      </c>
    </row>
    <row r="40" spans="1:16" s="16" customFormat="1" ht="12.75" customHeight="1">
      <c r="A40" s="157" t="s">
        <v>177</v>
      </c>
      <c r="B40" s="157" t="s">
        <v>105</v>
      </c>
      <c r="C40" s="157" t="s">
        <v>167</v>
      </c>
      <c r="D40" s="16" t="s">
        <v>178</v>
      </c>
      <c r="E40" s="16" t="s">
        <v>179</v>
      </c>
      <c r="F40" s="157" t="s">
        <v>172</v>
      </c>
      <c r="G40" s="158">
        <v>185</v>
      </c>
      <c r="H40" s="159"/>
      <c r="I40" s="159">
        <f t="shared" si="3"/>
        <v>0</v>
      </c>
      <c r="J40" s="160">
        <v>0</v>
      </c>
      <c r="K40" s="158">
        <f t="shared" si="4"/>
        <v>0</v>
      </c>
      <c r="L40" s="160">
        <v>0.009</v>
      </c>
      <c r="M40" s="158">
        <f t="shared" si="5"/>
        <v>1.6649999999999998</v>
      </c>
      <c r="N40" s="161">
        <v>20</v>
      </c>
      <c r="O40" s="162">
        <v>16</v>
      </c>
      <c r="P40" s="16" t="s">
        <v>110</v>
      </c>
    </row>
    <row r="41" spans="1:16" s="16" customFormat="1" ht="12.75" customHeight="1">
      <c r="A41" s="157" t="s">
        <v>180</v>
      </c>
      <c r="B41" s="157" t="s">
        <v>105</v>
      </c>
      <c r="C41" s="157" t="s">
        <v>167</v>
      </c>
      <c r="D41" s="16" t="s">
        <v>181</v>
      </c>
      <c r="E41" s="16" t="s">
        <v>182</v>
      </c>
      <c r="F41" s="157" t="s">
        <v>123</v>
      </c>
      <c r="G41" s="158">
        <v>1</v>
      </c>
      <c r="H41" s="159"/>
      <c r="I41" s="159">
        <f t="shared" si="3"/>
        <v>0</v>
      </c>
      <c r="J41" s="160">
        <v>0</v>
      </c>
      <c r="K41" s="158">
        <f t="shared" si="4"/>
        <v>0</v>
      </c>
      <c r="L41" s="160">
        <v>0</v>
      </c>
      <c r="M41" s="158">
        <f t="shared" si="5"/>
        <v>0</v>
      </c>
      <c r="N41" s="161">
        <v>20</v>
      </c>
      <c r="O41" s="162">
        <v>16</v>
      </c>
      <c r="P41" s="16" t="s">
        <v>110</v>
      </c>
    </row>
    <row r="42" spans="1:16" s="16" customFormat="1" ht="12.75" customHeight="1">
      <c r="A42" s="163" t="s">
        <v>183</v>
      </c>
      <c r="B42" s="163" t="s">
        <v>125</v>
      </c>
      <c r="C42" s="163" t="s">
        <v>126</v>
      </c>
      <c r="D42" s="164" t="s">
        <v>184</v>
      </c>
      <c r="E42" s="164" t="s">
        <v>185</v>
      </c>
      <c r="F42" s="163" t="s">
        <v>123</v>
      </c>
      <c r="G42" s="165">
        <v>1</v>
      </c>
      <c r="H42" s="166"/>
      <c r="I42" s="166">
        <f t="shared" si="3"/>
        <v>0</v>
      </c>
      <c r="J42" s="167">
        <v>0.1893</v>
      </c>
      <c r="K42" s="165">
        <f t="shared" si="4"/>
        <v>0.1893</v>
      </c>
      <c r="L42" s="167">
        <v>0</v>
      </c>
      <c r="M42" s="165">
        <f t="shared" si="5"/>
        <v>0</v>
      </c>
      <c r="N42" s="168">
        <v>20</v>
      </c>
      <c r="O42" s="169">
        <v>32</v>
      </c>
      <c r="P42" s="164" t="s">
        <v>110</v>
      </c>
    </row>
    <row r="43" spans="1:16" s="16" customFormat="1" ht="12.75" customHeight="1">
      <c r="A43" s="157" t="s">
        <v>186</v>
      </c>
      <c r="B43" s="157" t="s">
        <v>105</v>
      </c>
      <c r="C43" s="157" t="s">
        <v>167</v>
      </c>
      <c r="D43" s="16" t="s">
        <v>187</v>
      </c>
      <c r="E43" s="16" t="s">
        <v>188</v>
      </c>
      <c r="F43" s="157" t="s">
        <v>123</v>
      </c>
      <c r="G43" s="158">
        <v>1</v>
      </c>
      <c r="H43" s="159"/>
      <c r="I43" s="159">
        <f t="shared" si="3"/>
        <v>0</v>
      </c>
      <c r="J43" s="160">
        <v>0</v>
      </c>
      <c r="K43" s="158">
        <f t="shared" si="4"/>
        <v>0</v>
      </c>
      <c r="L43" s="160">
        <v>0</v>
      </c>
      <c r="M43" s="158">
        <f t="shared" si="5"/>
        <v>0</v>
      </c>
      <c r="N43" s="161">
        <v>20</v>
      </c>
      <c r="O43" s="162">
        <v>16</v>
      </c>
      <c r="P43" s="16" t="s">
        <v>110</v>
      </c>
    </row>
    <row r="44" spans="1:16" s="16" customFormat="1" ht="12.75" customHeight="1">
      <c r="A44" s="163" t="s">
        <v>189</v>
      </c>
      <c r="B44" s="163" t="s">
        <v>125</v>
      </c>
      <c r="C44" s="163" t="s">
        <v>126</v>
      </c>
      <c r="D44" s="164" t="s">
        <v>190</v>
      </c>
      <c r="E44" s="164" t="s">
        <v>191</v>
      </c>
      <c r="F44" s="163" t="s">
        <v>123</v>
      </c>
      <c r="G44" s="165">
        <v>1</v>
      </c>
      <c r="H44" s="166"/>
      <c r="I44" s="166">
        <f t="shared" si="3"/>
        <v>0</v>
      </c>
      <c r="J44" s="167">
        <v>0.419</v>
      </c>
      <c r="K44" s="165">
        <f t="shared" si="4"/>
        <v>0.419</v>
      </c>
      <c r="L44" s="167">
        <v>0</v>
      </c>
      <c r="M44" s="165">
        <f t="shared" si="5"/>
        <v>0</v>
      </c>
      <c r="N44" s="168">
        <v>20</v>
      </c>
      <c r="O44" s="169">
        <v>32</v>
      </c>
      <c r="P44" s="164" t="s">
        <v>110</v>
      </c>
    </row>
    <row r="45" spans="1:16" s="16" customFormat="1" ht="12.75" customHeight="1">
      <c r="A45" s="157" t="s">
        <v>192</v>
      </c>
      <c r="B45" s="157" t="s">
        <v>105</v>
      </c>
      <c r="C45" s="157" t="s">
        <v>167</v>
      </c>
      <c r="D45" s="16" t="s">
        <v>193</v>
      </c>
      <c r="E45" s="16" t="s">
        <v>194</v>
      </c>
      <c r="F45" s="157" t="s">
        <v>123</v>
      </c>
      <c r="G45" s="158">
        <v>1</v>
      </c>
      <c r="H45" s="159"/>
      <c r="I45" s="159">
        <f t="shared" si="3"/>
        <v>0</v>
      </c>
      <c r="J45" s="160">
        <v>0</v>
      </c>
      <c r="K45" s="158">
        <f t="shared" si="4"/>
        <v>0</v>
      </c>
      <c r="L45" s="160">
        <v>0.192</v>
      </c>
      <c r="M45" s="158">
        <f t="shared" si="5"/>
        <v>0.192</v>
      </c>
      <c r="N45" s="161">
        <v>20</v>
      </c>
      <c r="O45" s="162">
        <v>16</v>
      </c>
      <c r="P45" s="16" t="s">
        <v>110</v>
      </c>
    </row>
    <row r="46" spans="1:16" s="16" customFormat="1" ht="12.75" customHeight="1">
      <c r="A46" s="157" t="s">
        <v>195</v>
      </c>
      <c r="B46" s="157" t="s">
        <v>105</v>
      </c>
      <c r="C46" s="157" t="s">
        <v>167</v>
      </c>
      <c r="D46" s="16" t="s">
        <v>196</v>
      </c>
      <c r="E46" s="16" t="s">
        <v>197</v>
      </c>
      <c r="F46" s="157" t="s">
        <v>123</v>
      </c>
      <c r="G46" s="158">
        <v>1</v>
      </c>
      <c r="H46" s="159"/>
      <c r="I46" s="159">
        <f t="shared" si="3"/>
        <v>0</v>
      </c>
      <c r="J46" s="160">
        <v>0</v>
      </c>
      <c r="K46" s="158">
        <f t="shared" si="4"/>
        <v>0</v>
      </c>
      <c r="L46" s="160">
        <v>0.285</v>
      </c>
      <c r="M46" s="158">
        <f t="shared" si="5"/>
        <v>0.285</v>
      </c>
      <c r="N46" s="161">
        <v>20</v>
      </c>
      <c r="O46" s="162">
        <v>16</v>
      </c>
      <c r="P46" s="16" t="s">
        <v>110</v>
      </c>
    </row>
    <row r="47" spans="1:16" s="16" customFormat="1" ht="12.75" customHeight="1">
      <c r="A47" s="157" t="s">
        <v>198</v>
      </c>
      <c r="B47" s="157" t="s">
        <v>105</v>
      </c>
      <c r="C47" s="157" t="s">
        <v>167</v>
      </c>
      <c r="D47" s="16" t="s">
        <v>199</v>
      </c>
      <c r="E47" s="16" t="s">
        <v>200</v>
      </c>
      <c r="F47" s="157" t="s">
        <v>176</v>
      </c>
      <c r="G47" s="158">
        <v>2261.31</v>
      </c>
      <c r="H47" s="159"/>
      <c r="I47" s="159">
        <f t="shared" si="3"/>
        <v>0</v>
      </c>
      <c r="J47" s="160">
        <v>5.78E-05</v>
      </c>
      <c r="K47" s="158">
        <f t="shared" si="4"/>
        <v>0.130703718</v>
      </c>
      <c r="L47" s="160">
        <v>0.001</v>
      </c>
      <c r="M47" s="158">
        <f t="shared" si="5"/>
        <v>2.26131</v>
      </c>
      <c r="N47" s="161">
        <v>20</v>
      </c>
      <c r="O47" s="162">
        <v>16</v>
      </c>
      <c r="P47" s="16" t="s">
        <v>110</v>
      </c>
    </row>
    <row r="48" spans="1:16" s="16" customFormat="1" ht="12.75" customHeight="1">
      <c r="A48" s="157" t="s">
        <v>201</v>
      </c>
      <c r="B48" s="157" t="s">
        <v>105</v>
      </c>
      <c r="C48" s="157" t="s">
        <v>167</v>
      </c>
      <c r="D48" s="16" t="s">
        <v>202</v>
      </c>
      <c r="E48" s="16" t="s">
        <v>203</v>
      </c>
      <c r="F48" s="157" t="s">
        <v>42</v>
      </c>
      <c r="G48" s="158">
        <v>2.1</v>
      </c>
      <c r="H48" s="159"/>
      <c r="I48" s="159">
        <f t="shared" si="3"/>
        <v>0</v>
      </c>
      <c r="J48" s="160">
        <v>0</v>
      </c>
      <c r="K48" s="158">
        <f t="shared" si="4"/>
        <v>0</v>
      </c>
      <c r="L48" s="160">
        <v>0</v>
      </c>
      <c r="M48" s="158">
        <f t="shared" si="5"/>
        <v>0</v>
      </c>
      <c r="N48" s="161">
        <v>20</v>
      </c>
      <c r="O48" s="162">
        <v>16</v>
      </c>
      <c r="P48" s="16" t="s">
        <v>110</v>
      </c>
    </row>
    <row r="49" spans="5:13" s="140" customFormat="1" ht="12.75" customHeight="1">
      <c r="E49" s="141" t="s">
        <v>85</v>
      </c>
      <c r="I49" s="142">
        <f>I14+I34</f>
        <v>0</v>
      </c>
      <c r="K49" s="143">
        <f>K14+K34</f>
        <v>172.26484382863129</v>
      </c>
      <c r="M49" s="143">
        <f>M14+M34</f>
        <v>4.403309999999999</v>
      </c>
    </row>
    <row r="77" ht="11.25" customHeight="1">
      <c r="E77" s="1" t="s">
        <v>3</v>
      </c>
    </row>
  </sheetData>
  <sheetProtection/>
  <printOptions horizontalCentered="1"/>
  <pageMargins left="0.787401556968689" right="0.787401556968689" top="0.5905511975288391" bottom="0.5905511975288391" header="0" footer="0"/>
  <pageSetup fitToHeight="999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pcu</dc:creator>
  <cp:keywords/>
  <dc:description/>
  <cp:lastModifiedBy>pc4</cp:lastModifiedBy>
  <cp:lastPrinted>2020-10-13T08:41:53Z</cp:lastPrinted>
  <dcterms:created xsi:type="dcterms:W3CDTF">2020-10-13T05:37:22Z</dcterms:created>
  <dcterms:modified xsi:type="dcterms:W3CDTF">2020-10-26T09:44:57Z</dcterms:modified>
  <cp:category/>
  <cp:version/>
  <cp:contentType/>
  <cp:contentStatus/>
</cp:coreProperties>
</file>